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พลังงาน\บังคับใช้ 01_10_68\"/>
    </mc:Choice>
  </mc:AlternateContent>
  <xr:revisionPtr revIDLastSave="0" documentId="13_ncr:1_{EE1E13E0-7EA2-4BD8-94B3-985978047877}" xr6:coauthVersionLast="47" xr6:coauthVersionMax="47" xr10:uidLastSave="{00000000-0000-0000-0000-000000000000}"/>
  <bookViews>
    <workbookView xWindow="-28920" yWindow="735" windowWidth="29040" windowHeight="15720" tabRatio="676" xr2:uid="{00000000-000D-0000-FFFF-FFFF00000000}"/>
  </bookViews>
  <sheets>
    <sheet name="ลักษณะกิจกรรม" sheetId="5" r:id="rId1"/>
    <sheet name="ลดการใช้ (หน่วยปริมาณ)" sheetId="17" r:id="rId2"/>
    <sheet name="ลดการใช้ (หน่วยพลังงาน)" sheetId="19" r:id="rId3"/>
    <sheet name="เปลี่ยนชนิดเชื้อเพลิง" sheetId="22" r:id="rId4"/>
    <sheet name="สรุปผลการประเมิน" sheetId="18" r:id="rId5"/>
    <sheet name="อ้างอิง" sheetId="14" r:id="rId6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2" l="1"/>
  <c r="H28" i="22" s="1"/>
  <c r="F27" i="22"/>
  <c r="H27" i="22" s="1"/>
  <c r="F26" i="22"/>
  <c r="F25" i="22"/>
  <c r="F24" i="22"/>
  <c r="F23" i="22"/>
  <c r="H23" i="22" s="1"/>
  <c r="F22" i="22"/>
  <c r="F21" i="22"/>
  <c r="F20" i="22"/>
  <c r="H20" i="22" s="1"/>
  <c r="F19" i="22"/>
  <c r="H19" i="22" s="1"/>
  <c r="F18" i="22"/>
  <c r="F17" i="22"/>
  <c r="F16" i="22"/>
  <c r="F15" i="22"/>
  <c r="H15" i="22" s="1"/>
  <c r="F14" i="22"/>
  <c r="F13" i="22"/>
  <c r="F12" i="22"/>
  <c r="H12" i="22" s="1"/>
  <c r="F11" i="22"/>
  <c r="H11" i="22" s="1"/>
  <c r="F10" i="22"/>
  <c r="H10" i="22" s="1"/>
  <c r="F9" i="22"/>
  <c r="G28" i="22"/>
  <c r="G27" i="22"/>
  <c r="G26" i="22"/>
  <c r="G25" i="22"/>
  <c r="H25" i="22" s="1"/>
  <c r="G24" i="22"/>
  <c r="H24" i="22"/>
  <c r="G23" i="22"/>
  <c r="G22" i="22"/>
  <c r="H22" i="22"/>
  <c r="G21" i="22"/>
  <c r="H21" i="22"/>
  <c r="G20" i="22"/>
  <c r="G19" i="22"/>
  <c r="G18" i="22"/>
  <c r="G17" i="22"/>
  <c r="H17" i="22"/>
  <c r="G16" i="22"/>
  <c r="H16" i="22"/>
  <c r="G15" i="22"/>
  <c r="G14" i="22"/>
  <c r="H14" i="22"/>
  <c r="G13" i="22"/>
  <c r="H13" i="22"/>
  <c r="G12" i="22"/>
  <c r="G11" i="22"/>
  <c r="G10" i="22"/>
  <c r="G9" i="22"/>
  <c r="K11" i="14"/>
  <c r="B17" i="18"/>
  <c r="G26" i="14"/>
  <c r="G27" i="14"/>
  <c r="H25" i="14"/>
  <c r="E25" i="14"/>
  <c r="F25" i="14" s="1"/>
  <c r="G25" i="14"/>
  <c r="G28" i="14"/>
  <c r="G29" i="14"/>
  <c r="I4" i="22"/>
  <c r="F4" i="22"/>
  <c r="C4" i="22"/>
  <c r="C3" i="22"/>
  <c r="I2" i="22"/>
  <c r="C2" i="22"/>
  <c r="I1" i="22"/>
  <c r="J2" i="19"/>
  <c r="J1" i="17"/>
  <c r="H18" i="22" l="1"/>
  <c r="H26" i="22"/>
  <c r="H17" i="17"/>
  <c r="H18" i="17"/>
  <c r="H19" i="17"/>
  <c r="H20" i="17"/>
  <c r="H21" i="17"/>
  <c r="H22" i="17"/>
  <c r="H23" i="17"/>
  <c r="H24" i="17"/>
  <c r="H25" i="17"/>
  <c r="H26" i="17"/>
  <c r="H27" i="17"/>
  <c r="H28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30" i="14"/>
  <c r="H17" i="14" l="1"/>
  <c r="G19" i="14"/>
  <c r="G20" i="14"/>
  <c r="G21" i="14"/>
  <c r="G22" i="14"/>
  <c r="G23" i="14"/>
  <c r="G24" i="14"/>
  <c r="H17" i="19" l="1"/>
  <c r="H27" i="19"/>
  <c r="G14" i="19"/>
  <c r="H24" i="19"/>
  <c r="H16" i="19"/>
  <c r="H22" i="19"/>
  <c r="H14" i="19"/>
  <c r="H21" i="19"/>
  <c r="H13" i="19"/>
  <c r="H19" i="19"/>
  <c r="G21" i="19"/>
  <c r="H15" i="19"/>
  <c r="G27" i="19"/>
  <c r="G19" i="19"/>
  <c r="G26" i="19"/>
  <c r="G18" i="19"/>
  <c r="H28" i="19"/>
  <c r="H20" i="19"/>
  <c r="G22" i="19"/>
  <c r="G13" i="19"/>
  <c r="H23" i="19"/>
  <c r="G28" i="19"/>
  <c r="G20" i="19"/>
  <c r="G25" i="19"/>
  <c r="G17" i="19"/>
  <c r="G24" i="19"/>
  <c r="G16" i="19"/>
  <c r="H26" i="19"/>
  <c r="H18" i="19"/>
  <c r="G23" i="19"/>
  <c r="G15" i="19"/>
  <c r="H25" i="19"/>
  <c r="E13" i="14"/>
  <c r="E24" i="14" l="1"/>
  <c r="H24" i="14" s="1"/>
  <c r="E23" i="14"/>
  <c r="H23" i="14" s="1"/>
  <c r="F24" i="14" l="1"/>
  <c r="H9" i="17" s="1"/>
  <c r="I4" i="18"/>
  <c r="C4" i="18"/>
  <c r="C3" i="18"/>
  <c r="L1" i="18" l="1"/>
  <c r="L4" i="18" l="1"/>
  <c r="B12" i="18"/>
  <c r="B7" i="18"/>
  <c r="J4" i="19"/>
  <c r="J4" i="17"/>
  <c r="I17" i="17" l="1"/>
  <c r="I24" i="17"/>
  <c r="E22" i="14"/>
  <c r="E21" i="14"/>
  <c r="H21" i="14" s="1"/>
  <c r="E20" i="14"/>
  <c r="H20" i="14" s="1"/>
  <c r="E19" i="14"/>
  <c r="F23" i="14"/>
  <c r="F21" i="14" l="1"/>
  <c r="F20" i="14"/>
  <c r="F22" i="14"/>
  <c r="H22" i="14"/>
  <c r="F19" i="14"/>
  <c r="H19" i="14"/>
  <c r="I19" i="17"/>
  <c r="I22" i="17"/>
  <c r="I25" i="17"/>
  <c r="I27" i="17"/>
  <c r="I18" i="17"/>
  <c r="I21" i="17"/>
  <c r="I28" i="17"/>
  <c r="I23" i="17"/>
  <c r="I20" i="17"/>
  <c r="I26" i="17"/>
  <c r="H18" i="14"/>
  <c r="H16" i="14"/>
  <c r="H15" i="14"/>
  <c r="H14" i="14"/>
  <c r="H13" i="14"/>
  <c r="H12" i="14"/>
  <c r="H11" i="14"/>
  <c r="G4" i="19"/>
  <c r="C4" i="19"/>
  <c r="C3" i="19"/>
  <c r="C2" i="19"/>
  <c r="J1" i="19"/>
  <c r="H11" i="19" l="1"/>
  <c r="G11" i="19"/>
  <c r="G10" i="19"/>
  <c r="H10" i="19"/>
  <c r="H9" i="19"/>
  <c r="G9" i="19"/>
  <c r="H12" i="19"/>
  <c r="G12" i="19"/>
  <c r="I23" i="19"/>
  <c r="I15" i="19"/>
  <c r="I22" i="19"/>
  <c r="I17" i="19"/>
  <c r="I24" i="19"/>
  <c r="I16" i="19"/>
  <c r="I19" i="19"/>
  <c r="I13" i="19"/>
  <c r="I25" i="19"/>
  <c r="I18" i="19"/>
  <c r="I27" i="19"/>
  <c r="I21" i="19"/>
  <c r="I26" i="19"/>
  <c r="I20" i="19"/>
  <c r="I28" i="19"/>
  <c r="I14" i="19"/>
  <c r="E17" i="14"/>
  <c r="F17" i="14" s="1"/>
  <c r="I9" i="19" l="1"/>
  <c r="I10" i="19"/>
  <c r="H29" i="19"/>
  <c r="H14" i="18" s="1"/>
  <c r="I12" i="19"/>
  <c r="G29" i="19"/>
  <c r="D14" i="18" s="1"/>
  <c r="I11" i="19"/>
  <c r="I29" i="19" l="1"/>
  <c r="B14" i="18" s="1"/>
  <c r="C2" i="18"/>
  <c r="E18" i="14" l="1"/>
  <c r="F18" i="14" s="1"/>
  <c r="E16" i="14" l="1"/>
  <c r="F16" i="14" s="1"/>
  <c r="E15" i="14"/>
  <c r="F15" i="14" s="1"/>
  <c r="E14" i="14"/>
  <c r="F14" i="14" s="1"/>
  <c r="F13" i="14"/>
  <c r="E12" i="14"/>
  <c r="F12" i="14" s="1"/>
  <c r="E11" i="14"/>
  <c r="F11" i="14" s="1"/>
  <c r="G29" i="22" l="1"/>
  <c r="F29" i="22"/>
  <c r="D19" i="18" s="1"/>
  <c r="H11" i="17"/>
  <c r="H12" i="17"/>
  <c r="H13" i="17"/>
  <c r="G13" i="17"/>
  <c r="H14" i="17"/>
  <c r="G11" i="17"/>
  <c r="H15" i="17"/>
  <c r="H16" i="17"/>
  <c r="G14" i="17"/>
  <c r="G15" i="17"/>
  <c r="G16" i="17"/>
  <c r="G12" i="17"/>
  <c r="H10" i="17"/>
  <c r="G10" i="17"/>
  <c r="G9" i="17"/>
  <c r="L2" i="18"/>
  <c r="H9" i="22" l="1"/>
  <c r="H29" i="22" s="1"/>
  <c r="I13" i="17"/>
  <c r="I11" i="17"/>
  <c r="I14" i="17"/>
  <c r="I12" i="17"/>
  <c r="I16" i="17"/>
  <c r="I15" i="17"/>
  <c r="I10" i="17"/>
  <c r="H29" i="17"/>
  <c r="G29" i="17"/>
  <c r="I9" i="17"/>
  <c r="H19" i="18" l="1"/>
  <c r="B19" i="18"/>
  <c r="J2" i="17"/>
  <c r="C2" i="17"/>
  <c r="C3" i="17"/>
  <c r="C4" i="17"/>
  <c r="G4" i="17"/>
  <c r="H9" i="18"/>
  <c r="D9" i="18"/>
  <c r="I29" i="17" l="1"/>
  <c r="B9" i="18" s="1"/>
</calcChain>
</file>

<file path=xl/sharedStrings.xml><?xml version="1.0" encoding="utf-8"?>
<sst xmlns="http://schemas.openxmlformats.org/spreadsheetml/2006/main" count="207" uniqueCount="107">
  <si>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</si>
  <si>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</si>
  <si>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</si>
  <si>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</si>
  <si>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</si>
  <si>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</si>
  <si>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</si>
  <si>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</si>
  <si>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</si>
  <si>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สมการคำนวณ</t>
  </si>
  <si>
    <t>กรอกข้อมูล</t>
  </si>
  <si>
    <t>เบอร์โทรศัพท์</t>
  </si>
  <si>
    <t>ประเภทกิจกรรม</t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</si>
  <si>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</si>
  <si>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</si>
  <si>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</si>
  <si>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</si>
  <si>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</si>
  <si>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</si>
  <si>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รหัส</t>
  </si>
  <si>
    <t>Version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</si>
  <si>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</si>
  <si>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</si>
  <si>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การปล่อยก๊าซเรือนกระจกจากจากการดำเนินโครงการ (Project Emission)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</si>
  <si>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</si>
  <si>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=</t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</si>
  <si>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</si>
  <si>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โครงการประเภทการเพิ่มประสิทธิภาพพลังงาน</t>
  </si>
  <si>
    <t>LESS-EE-02</t>
  </si>
  <si>
    <t>การลดการใช้เชื้อเพลิงฟอสซิล</t>
  </si>
  <si>
    <t xml:space="preserve">1. เป็นการลดการใช้เชื้อเพลิงฟอสซิลเมื่อเทียบกับกรณีฐาน </t>
  </si>
  <si>
    <t>ชนิดเชื้อเพลิง</t>
  </si>
  <si>
    <t>ค่า NCV</t>
  </si>
  <si>
    <t>ค่าความร้อนสุทธิ (Net Calorific Value)</t>
  </si>
  <si>
    <t>EF fuel</t>
  </si>
  <si>
    <t>ค่าการปล่อยก๊าซเรือนกระจก</t>
  </si>
  <si>
    <t>ที่มา: 2006 IPCC Guidelines for National Greenhouse Gas Inventories, Volume 2: Energy, Table 1.4</t>
  </si>
  <si>
    <t>ก๊าซธรรมชาติ (ลูกบาศก์ฟุต)</t>
  </si>
  <si>
    <t>ก๊าซปิโตรเลียมเหลว (ลิตร)</t>
  </si>
  <si>
    <t>น้ำมันเบนซิน (ลิตร)</t>
  </si>
  <si>
    <t>น้ำมันดีเซล (ลิตร)</t>
  </si>
  <si>
    <t>ถ่านหินนำเข้า (กก.)</t>
  </si>
  <si>
    <t>แอนทราไซต์ (กก.)</t>
  </si>
  <si>
    <t>ลิกไนต์ (กก.)</t>
  </si>
  <si>
    <t>น้ำมันเตา (ลิตร)</t>
  </si>
  <si>
    <t>MJ/หน่วย</t>
  </si>
  <si>
    <r>
      <t>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eq/MJ</t>
    </r>
  </si>
  <si>
    <t>=NCV*EF fuel</t>
  </si>
  <si>
    <r>
      <t>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eq/หน่วย</t>
    </r>
  </si>
  <si>
    <t>ที่มา: ข้อมูลการตรวจวัด,ใบเสร็จขององค์กร</t>
  </si>
  <si>
    <t>-</t>
  </si>
  <si>
    <t>หมายเหตุ: ต้องคำนวณปริมาณการใช้เชื้อเพลิงฟอสซิลก่อนและหลัง จากชั่วโมงการใช้งาน/การผลิต/ภาระงานที่เท่ากัน</t>
  </si>
  <si>
    <t xml:space="preserve">ก๊าซธรรมชาติ </t>
  </si>
  <si>
    <t>ก๊าซปิโตรเลียมเหลว</t>
  </si>
  <si>
    <t>น้ำมันเบนซิน</t>
  </si>
  <si>
    <t>น้ำมันดีเซล</t>
  </si>
  <si>
    <t>น้ำมันเตา</t>
  </si>
  <si>
    <t>ลิกไนต์</t>
  </si>
  <si>
    <t>ถ่านหินนำเข้า</t>
  </si>
  <si>
    <t>แอนทราไซต์</t>
  </si>
  <si>
    <t>แก๊สโซฮอล์ 91 (ลิตร)</t>
  </si>
  <si>
    <t>แก๊สโซฮอล์ 95 (ลิตร)</t>
  </si>
  <si>
    <t>E20 (ลิตร)</t>
  </si>
  <si>
    <t>E85 (ลิตร)</t>
  </si>
  <si>
    <t>ดีเซล B7 (ลิตร)</t>
  </si>
  <si>
    <r>
      <t xml:space="preserve">                 เลือกกรอก </t>
    </r>
    <r>
      <rPr>
        <b/>
        <sz val="16"/>
        <color rgb="FF0000FF"/>
        <rFont val="Browallia New"/>
        <family val="2"/>
      </rPr>
      <t xml:space="preserve">ข้อมูลกิจกรรมในหน่วย"ปริมาณ" หรือ "พลังงาน" </t>
    </r>
    <r>
      <rPr>
        <b/>
        <sz val="16"/>
        <color theme="1"/>
        <rFont val="Browallia New"/>
        <family val="2"/>
      </rPr>
      <t>อย่างใดอย่างหนึ่งเท่านั้น</t>
    </r>
  </si>
  <si>
    <t>การปล่อยก๊าซเรือนกระจกจากการเผาไหม้เชื้อเพลิงฟอสซิลในกรณีฐาน</t>
  </si>
  <si>
    <t>การปล่อยก๊าซเรือนกระจกจากการเผาไหม้เชื้อเพลิงฟอสซิลในการดำเนินโครงการ</t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</si>
  <si>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</si>
  <si>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</si>
  <si>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ช่วงระยะเวลาที่ขอการรับรองปริมาณก๊าซเรือนกระจกที่ลดได้  .......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</t>
    </r>
    <r>
      <rPr>
        <b/>
        <sz val="16"/>
        <color indexed="8"/>
        <rFont val="Browallia New"/>
        <family val="2"/>
      </rPr>
      <t>.........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</si>
  <si>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</si>
  <si>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ชนิดเชื้อเพลิงฟอสซิลที่ใช้ในกรณีฐาน</t>
  </si>
  <si>
    <t>ชนิดเชื้อเพลิงฟอสซิลที่ใช้ในการดำเนินกิจกรรม</t>
  </si>
  <si>
    <t>ปริมาณ 
(หน่วย)</t>
  </si>
  <si>
    <t>ปริมาณ 
(MJ)</t>
  </si>
  <si>
    <r>
      <t>ปริมาณ
การปล่อยก๊าซ
เรือนกระจกกรณีฐาน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</si>
  <si>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</si>
  <si>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</si>
  <si>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= (ปริมาณเชื้อเพลิงฟอสซิลที่ใช้ในกรีฐาน x NCV x EF</t>
    </r>
    <r>
      <rPr>
        <vertAlign val="subscript"/>
        <sz val="16"/>
        <color theme="1"/>
        <rFont val="Browallia New"/>
        <family val="2"/>
      </rPr>
      <t>fuel</t>
    </r>
    <r>
      <rPr>
        <sz val="16"/>
        <color theme="1"/>
        <rFont val="Browallia New"/>
        <family val="2"/>
      </rPr>
      <t>)</t>
    </r>
  </si>
  <si>
    <r>
      <t>= (ปริมาณเชื้อเพลิงฟอสซิลที่ใช้สำหรับดำเนินกิจกรรม x NCV x EF</t>
    </r>
    <r>
      <rPr>
        <vertAlign val="subscript"/>
        <sz val="16"/>
        <color theme="1"/>
        <rFont val="Browallia New"/>
        <family val="2"/>
      </rPr>
      <t>fuel</t>
    </r>
    <r>
      <rPr>
        <sz val="16"/>
        <color theme="1"/>
        <rFont val="Browallia New"/>
        <family val="2"/>
      </rPr>
      <t>)</t>
    </r>
  </si>
  <si>
    <t xml:space="preserve">               2) ถ่านหินนำเข้า เลือกใช้ค่าของ Other Bituminus สำหรับตาราง IPCC (อ้างอิงข้อมูลกระทรวงพลังงาน ประเทศไทยมีการนำเข้าถ่านหินบิทูมินัส และค่า NCV )</t>
  </si>
  <si>
    <t>ที่มา: รายงานดุลยภาพพลังงานของประเทศไทย กรมพัฒนาพลังงานทดแทนและอนุรักษ์พลังงาน กระทรวงพลังงาน</t>
  </si>
  <si>
    <t>ดีเซล B10 (ลิตร)</t>
  </si>
  <si>
    <t xml:space="preserve"> </t>
  </si>
  <si>
    <t>3. สามารถรวมกิจกรรมที่มีการลดปริมาณเชื้อเพลิงฟอสซิลหลายๆ กิจกรรมมาคิดคำนวณได้ (โดยแสดงรายละเอียดให้ชัดเจน)</t>
  </si>
  <si>
    <t>2. เป็นการปรับเปลี่ยนมาใช้พลังงานหมุนเวียน หรือใช้เชื้อเพลิงฟอสซิลที่มีการปล่อยก๊าซเรือนกระจกลดลง 
    เพื่อทดแทนเชื้อเพลิงฟอสซิลที่ใช้อยู่เดิม (กรณีฐาน)</t>
  </si>
  <si>
    <t>หมายเหตุ</t>
  </si>
  <si>
    <t>ชีวมวล-Wood pellet (กก.)</t>
  </si>
  <si>
    <t xml:space="preserve">               3) ชีวมวล Wood pellet เลือกใช้ค่าอ้างอิงจาก (ร่าง) มาตรฐานชีวมวลอัดเม็ดของกรมพัฒนาพลังงานทดแทนและอนุรักษ์พลังงาน</t>
  </si>
  <si>
    <t>- เปลี่ยนจากน้ำมันเตาเป็นก๊าซธรรมชาติ</t>
  </si>
  <si>
    <r>
      <t>ชนิดเชื้อเพลิงฟอสซิลที่ใช้ในการดำเนินกิจกรรม</t>
    </r>
    <r>
      <rPr>
        <b/>
        <u/>
        <sz val="16"/>
        <color theme="1"/>
        <rFont val="Browallia New"/>
        <family val="2"/>
      </rPr>
      <t>ต้องเป็นเชื้อเพลิงที่มีคาร์บอนต่ำกว่าเดิม</t>
    </r>
    <r>
      <rPr>
        <sz val="16"/>
        <color theme="1"/>
        <rFont val="Browallia New"/>
        <family val="2"/>
      </rPr>
      <t xml:space="preserve"> เช่น</t>
    </r>
  </si>
  <si>
    <t>- เปลี่ยนจากน้ำมันเตาเป็นก๊าซชีวภาพหรือชีวมวล</t>
  </si>
  <si>
    <t>ชนิดเชื้อเพลิงฟอสซิล
ที่ใช้ในกรณีฐาน</t>
  </si>
  <si>
    <t>ชนิดเชื้อเพลิงที่ใช้
ในการดำเนินกิจกรรม</t>
  </si>
  <si>
    <r>
      <t>ปริมาณ
การปล่อยก๊าซ
เรือนกระจก
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</si>
  <si>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t>ปริมาณการใช้ 
(หน่วย)</t>
  </si>
  <si>
    <t>ก๊าซชีวภาพ (ลบ.ม.)</t>
  </si>
  <si>
    <t>ไบโอมีเทนอัด หรือ CBG (ลบ.ม.)</t>
  </si>
  <si>
    <t>ก๊าซธรรมชาติ NG (ลูกบาศก์ฟุต)</t>
  </si>
  <si>
    <t>ก๊าซธรรมชาติสำหรับยานพาหนะ NGV (ลิตร)</t>
  </si>
  <si>
    <t>ชีวมวล-ขี้เลื่อยและเศษไม้ยางพารา (กก.)</t>
  </si>
  <si>
    <t>กรณีลดการใช้ (หน่วยปริมาณ)</t>
  </si>
  <si>
    <t>กรณีลดการใช้ (หน่วยพลังงาน)</t>
  </si>
  <si>
    <t>กรณีเปลี่ยนชนิดเชื้อเพลิง</t>
  </si>
  <si>
    <t>ไฟฟ้า (kWh)</t>
  </si>
  <si>
    <t>28/5/2568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</si>
</sst>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000"/>
  </numFmts>
  <fonts count="25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vertAlign val="subscript"/>
      <sz val="14"/>
      <color indexed="8"/>
      <name val="Browallia New"/>
      <family val="2"/>
    </font>
    <font>
      <b/>
      <sz val="14"/>
      <color indexed="8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b/>
      <vertAlign val="subscript"/>
      <sz val="16"/>
      <color indexed="8"/>
      <name val="Browallia New"/>
      <family val="2"/>
    </font>
    <font>
      <b/>
      <sz val="16"/>
      <color rgb="FF0000FF"/>
      <name val="Browallia New"/>
      <family val="2"/>
    </font>
    <font>
      <sz val="20"/>
      <color theme="1"/>
      <name val="Browallia New"/>
      <family val="2"/>
    </font>
    <font>
      <vertAlign val="subscript"/>
      <sz val="16"/>
      <color theme="1"/>
      <name val="Browallia New"/>
      <family val="2"/>
    </font>
    <font>
      <sz val="16"/>
      <color rgb="FF0000FF"/>
      <name val="Browallia Ne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170"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/>
    <xf numFmtId="0" fontId="11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8" xfId="0" applyFont="1" applyBorder="1"/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3" xfId="0" applyFont="1" applyBorder="1"/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7" xfId="0" applyFont="1" applyBorder="1"/>
    <xf numFmtId="0" fontId="11" fillId="0" borderId="18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1" xfId="0" applyFont="1" applyBorder="1"/>
    <xf numFmtId="0" fontId="13" fillId="0" borderId="5" xfId="0" applyFont="1" applyBorder="1"/>
    <xf numFmtId="0" fontId="11" fillId="0" borderId="6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quotePrefix="1" applyFont="1" applyAlignment="1">
      <alignment vertical="top"/>
    </xf>
    <xf numFmtId="0" fontId="11" fillId="6" borderId="0" xfId="0" applyFont="1" applyFill="1"/>
    <xf numFmtId="0" fontId="11" fillId="7" borderId="0" xfId="0" applyFont="1" applyFill="1"/>
    <xf numFmtId="0" fontId="11" fillId="9" borderId="0" xfId="0" applyFont="1" applyFill="1"/>
    <xf numFmtId="0" fontId="15" fillId="0" borderId="0" xfId="0" applyFont="1" applyAlignment="1">
      <alignment horizontal="left" vertic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/>
    <xf numFmtId="0" fontId="13" fillId="1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3" fillId="0" borderId="4" xfId="0" applyFont="1" applyBorder="1"/>
    <xf numFmtId="14" fontId="11" fillId="0" borderId="2" xfId="0" applyNumberFormat="1" applyFont="1" applyBorder="1" applyAlignment="1" applyProtection="1">
      <alignment horizontal="center"/>
      <protection locked="0"/>
    </xf>
    <xf numFmtId="0" fontId="13" fillId="10" borderId="1" xfId="0" applyFont="1" applyFill="1" applyBorder="1" applyAlignment="1">
      <alignment vertical="center"/>
    </xf>
    <xf numFmtId="0" fontId="13" fillId="10" borderId="1" xfId="0" applyFont="1" applyFill="1" applyBorder="1"/>
    <xf numFmtId="14" fontId="11" fillId="0" borderId="2" xfId="0" applyNumberFormat="1" applyFont="1" applyBorder="1" applyAlignment="1">
      <alignment horizontal="center"/>
    </xf>
    <xf numFmtId="0" fontId="19" fillId="10" borderId="1" xfId="0" quotePrefix="1" applyFont="1" applyFill="1" applyBorder="1" applyAlignment="1">
      <alignment horizontal="center" vertical="center"/>
    </xf>
    <xf numFmtId="0" fontId="11" fillId="0" borderId="16" xfId="0" applyFont="1" applyBorder="1"/>
    <xf numFmtId="0" fontId="13" fillId="10" borderId="1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3" fillId="10" borderId="1" xfId="0" applyFont="1" applyFill="1" applyBorder="1" applyAlignment="1" applyProtection="1">
      <alignment vertical="center"/>
      <protection locked="0"/>
    </xf>
    <xf numFmtId="0" fontId="13" fillId="10" borderId="5" xfId="0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21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Protection="1"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165" fontId="11" fillId="3" borderId="20" xfId="1" applyNumberFormat="1" applyFont="1" applyFill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164" fontId="11" fillId="10" borderId="1" xfId="1" applyFont="1" applyFill="1" applyBorder="1" applyProtection="1"/>
    <xf numFmtId="164" fontId="11" fillId="10" borderId="2" xfId="1" applyFont="1" applyFill="1" applyBorder="1" applyProtection="1"/>
    <xf numFmtId="164" fontId="11" fillId="3" borderId="20" xfId="1" applyFont="1" applyFill="1" applyBorder="1" applyProtection="1"/>
    <xf numFmtId="0" fontId="11" fillId="3" borderId="20" xfId="0" applyFont="1" applyFill="1" applyBorder="1"/>
    <xf numFmtId="0" fontId="13" fillId="10" borderId="1" xfId="0" quotePrefix="1" applyFont="1" applyFill="1" applyBorder="1" applyAlignment="1">
      <alignment horizontal="center" vertical="center"/>
    </xf>
    <xf numFmtId="0" fontId="15" fillId="13" borderId="0" xfId="0" applyFont="1" applyFill="1"/>
    <xf numFmtId="0" fontId="22" fillId="13" borderId="0" xfId="0" applyFont="1" applyFill="1"/>
    <xf numFmtId="0" fontId="11" fillId="11" borderId="1" xfId="0" applyFont="1" applyFill="1" applyBorder="1" applyAlignment="1">
      <alignment horizontal="center" vertical="center" wrapText="1"/>
    </xf>
    <xf numFmtId="164" fontId="19" fillId="16" borderId="1" xfId="0" applyNumberFormat="1" applyFont="1" applyFill="1" applyBorder="1" applyAlignment="1">
      <alignment vertical="center"/>
    </xf>
    <xf numFmtId="0" fontId="11" fillId="9" borderId="0" xfId="0" quotePrefix="1" applyFont="1" applyFill="1" applyAlignment="1">
      <alignment vertical="center"/>
    </xf>
    <xf numFmtId="0" fontId="11" fillId="6" borderId="0" xfId="0" quotePrefix="1" applyFont="1" applyFill="1" applyAlignment="1">
      <alignment vertical="center"/>
    </xf>
    <xf numFmtId="0" fontId="11" fillId="7" borderId="0" xfId="0" quotePrefix="1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165" fontId="24" fillId="0" borderId="1" xfId="1" applyNumberFormat="1" applyFont="1" applyBorder="1" applyProtection="1">
      <protection locked="0"/>
    </xf>
    <xf numFmtId="166" fontId="4" fillId="0" borderId="1" xfId="0" applyNumberFormat="1" applyFont="1" applyBorder="1"/>
    <xf numFmtId="0" fontId="13" fillId="10" borderId="1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quotePrefix="1" applyFont="1" applyAlignment="1" applyProtection="1">
      <alignment horizontal="left" indent="1"/>
      <protection locked="0"/>
    </xf>
    <xf numFmtId="2" fontId="11" fillId="0" borderId="1" xfId="0" applyNumberFormat="1" applyFont="1" applyBorder="1" applyAlignment="1">
      <alignment horizontal="center" vertical="top"/>
    </xf>
    <xf numFmtId="166" fontId="11" fillId="0" borderId="1" xfId="0" applyNumberFormat="1" applyFont="1" applyBorder="1" applyAlignment="1">
      <alignment vertical="top"/>
    </xf>
    <xf numFmtId="166" fontId="4" fillId="0" borderId="1" xfId="0" applyNumberFormat="1" applyFont="1" applyBorder="1" applyAlignment="1">
      <alignment vertical="top"/>
    </xf>
    <xf numFmtId="164" fontId="11" fillId="3" borderId="37" xfId="1" applyFont="1" applyFill="1" applyBorder="1" applyProtection="1"/>
    <xf numFmtId="165" fontId="24" fillId="0" borderId="1" xfId="1" applyNumberFormat="1" applyFont="1" applyBorder="1" applyAlignment="1" applyProtection="1">
      <alignment horizontal="center"/>
      <protection locked="0"/>
    </xf>
    <xf numFmtId="0" fontId="13" fillId="14" borderId="5" xfId="0" applyFont="1" applyFill="1" applyBorder="1" applyAlignment="1">
      <alignment horizontal="left" wrapText="1"/>
    </xf>
    <xf numFmtId="0" fontId="13" fillId="14" borderId="6" xfId="0" applyFont="1" applyFill="1" applyBorder="1" applyAlignment="1">
      <alignment horizontal="left" wrapText="1"/>
    </xf>
    <xf numFmtId="0" fontId="13" fillId="14" borderId="7" xfId="0" applyFont="1" applyFill="1" applyBorder="1" applyAlignment="1">
      <alignment horizontal="left" wrapText="1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3" fillId="11" borderId="8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11" borderId="9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1" fillId="10" borderId="5" xfId="0" applyFont="1" applyFill="1" applyBorder="1" applyAlignment="1">
      <alignment horizontal="left" wrapText="1"/>
    </xf>
    <xf numFmtId="0" fontId="11" fillId="10" borderId="6" xfId="0" applyFont="1" applyFill="1" applyBorder="1" applyAlignment="1">
      <alignment horizontal="left" wrapText="1"/>
    </xf>
    <xf numFmtId="0" fontId="11" fillId="10" borderId="7" xfId="0" applyFont="1" applyFill="1" applyBorder="1" applyAlignment="1">
      <alignment horizontal="left" wrapText="1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3" fillId="10" borderId="5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3" fillId="11" borderId="5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left" vertical="center"/>
    </xf>
    <xf numFmtId="0" fontId="13" fillId="11" borderId="7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3" fillId="12" borderId="28" xfId="0" applyFont="1" applyFill="1" applyBorder="1" applyAlignment="1" applyProtection="1">
      <alignment horizontal="center"/>
      <protection locked="0"/>
    </xf>
    <xf numFmtId="0" fontId="13" fillId="12" borderId="32" xfId="0" applyFont="1" applyFill="1" applyBorder="1" applyAlignment="1" applyProtection="1">
      <alignment horizontal="center"/>
      <protection locked="0"/>
    </xf>
    <xf numFmtId="0" fontId="13" fillId="12" borderId="29" xfId="0" applyFont="1" applyFill="1" applyBorder="1" applyAlignment="1" applyProtection="1">
      <alignment horizontal="center"/>
      <protection locked="0"/>
    </xf>
    <xf numFmtId="0" fontId="13" fillId="12" borderId="30" xfId="0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9" borderId="22" xfId="0" applyFont="1" applyFill="1" applyBorder="1" applyAlignment="1" applyProtection="1">
      <alignment horizontal="center" vertical="center"/>
      <protection locked="0"/>
    </xf>
    <xf numFmtId="0" fontId="13" fillId="9" borderId="24" xfId="0" applyFont="1" applyFill="1" applyBorder="1" applyAlignment="1" applyProtection="1">
      <alignment horizontal="center" vertical="center"/>
      <protection locked="0"/>
    </xf>
    <xf numFmtId="0" fontId="17" fillId="3" borderId="2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3" fillId="15" borderId="26" xfId="0" applyFont="1" applyFill="1" applyBorder="1" applyAlignment="1" applyProtection="1">
      <alignment horizontal="center" vertical="center" wrapText="1"/>
      <protection locked="0"/>
    </xf>
    <xf numFmtId="0" fontId="13" fillId="15" borderId="27" xfId="0" applyFont="1" applyFill="1" applyBorder="1" applyAlignment="1" applyProtection="1">
      <alignment horizontal="center" vertical="center" wrapText="1"/>
      <protection locked="0"/>
    </xf>
    <xf numFmtId="0" fontId="13" fillId="9" borderId="22" xfId="0" applyFont="1" applyFill="1" applyBorder="1" applyAlignment="1" applyProtection="1">
      <alignment horizontal="center" vertical="center" wrapText="1"/>
      <protection locked="0"/>
    </xf>
    <xf numFmtId="0" fontId="13" fillId="9" borderId="24" xfId="0" applyFont="1" applyFill="1" applyBorder="1" applyAlignment="1" applyProtection="1">
      <alignment horizontal="center" vertical="center" wrapText="1"/>
      <protection locked="0"/>
    </xf>
    <xf numFmtId="0" fontId="13" fillId="15" borderId="22" xfId="0" applyFont="1" applyFill="1" applyBorder="1" applyAlignment="1" applyProtection="1">
      <alignment horizontal="center" vertical="center" wrapText="1"/>
      <protection locked="0"/>
    </xf>
    <xf numFmtId="0" fontId="13" fillId="15" borderId="24" xfId="0" applyFont="1" applyFill="1" applyBorder="1" applyAlignment="1" applyProtection="1">
      <alignment horizontal="center" vertical="center" wrapText="1"/>
      <protection locked="0"/>
    </xf>
    <xf numFmtId="0" fontId="13" fillId="9" borderId="35" xfId="0" applyFont="1" applyFill="1" applyBorder="1" applyAlignment="1" applyProtection="1">
      <alignment horizontal="center" vertical="center" wrapText="1"/>
      <protection locked="0"/>
    </xf>
    <xf numFmtId="0" fontId="13" fillId="9" borderId="36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13" borderId="33" xfId="0" quotePrefix="1" applyFont="1" applyFill="1" applyBorder="1" applyAlignment="1">
      <alignment horizontal="center" vertical="center"/>
    </xf>
    <xf numFmtId="0" fontId="13" fillId="13" borderId="34" xfId="0" quotePrefix="1" applyFont="1" applyFill="1" applyBorder="1" applyAlignment="1">
      <alignment horizontal="center" vertical="center"/>
    </xf>
    <xf numFmtId="0" fontId="13" fillId="13" borderId="27" xfId="0" quotePrefix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FFCCFF"/>
      <color rgb="FF0000FF"/>
      <color rgb="FFCCFF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140335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66" name="Picture 1" descr="LOGO-LESS final.jpg">
          <a:extLst>
            <a:ext uri="{FF2B5EF4-FFF2-40B4-BE49-F238E27FC236}">
              <a16:creationId xmlns:a16="http://schemas.microsoft.com/office/drawing/2014/main" id="{00000000-0008-0000-0100-00001E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C66B2776-F25D-4626-837F-1B9141553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6C69D74C-DD64-4935-9CEB-0B72C162E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4579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6"/>
  <sheetViews>
    <sheetView tabSelected="1" zoomScale="110" zoomScaleNormal="110" workbookViewId="0">
      <selection activeCell="L2" sqref="L2"/>
    </sheetView>
  </sheetViews>
  <sheetFormatPr defaultColWidth="8.90625" defaultRowHeight="22.5"/>
  <cols>
    <col min="1" max="1" width="10.08984375" style="2" customWidth="1"/>
    <col min="2" max="2" width="17.54296875" style="2" customWidth="1"/>
    <col min="3" max="10" width="8.90625" style="2"/>
    <col min="11" max="11" width="14.54296875" style="2" customWidth="1"/>
    <col min="12" max="12" width="12.36328125" style="2" customWidth="1"/>
    <col min="13" max="16384" width="8.90625" style="2"/>
  </cols>
  <sheetData>
    <row r="1" spans="1:12" ht="35" customHeight="1">
      <c r="A1" s="101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51" t="s">
        <v>19</v>
      </c>
      <c r="L1" s="37" t="s">
        <v>28</v>
      </c>
    </row>
    <row r="2" spans="1:12" ht="26" customHeight="1">
      <c r="A2" s="102"/>
      <c r="B2" s="50" t="s">
        <v>5</v>
      </c>
      <c r="C2" s="113" t="s">
        <v>29</v>
      </c>
      <c r="D2" s="114"/>
      <c r="E2" s="114"/>
      <c r="F2" s="114"/>
      <c r="G2" s="114"/>
      <c r="H2" s="114"/>
      <c r="I2" s="114"/>
      <c r="J2" s="115"/>
      <c r="K2" s="51" t="s">
        <v>20</v>
      </c>
      <c r="L2" s="36">
        <v>6</v>
      </c>
    </row>
    <row r="3" spans="1:12" ht="26" customHeight="1">
      <c r="A3" s="102"/>
      <c r="B3" s="51" t="s">
        <v>3</v>
      </c>
      <c r="C3" s="110" t="s">
        <v>10</v>
      </c>
      <c r="D3" s="111"/>
      <c r="E3" s="111"/>
      <c r="F3" s="111"/>
      <c r="G3" s="111"/>
      <c r="H3" s="111"/>
      <c r="I3" s="111"/>
      <c r="J3" s="112"/>
      <c r="K3" s="51" t="s">
        <v>1</v>
      </c>
      <c r="L3" s="36">
        <v>1</v>
      </c>
    </row>
    <row r="4" spans="1:12" ht="26" customHeight="1">
      <c r="A4" s="103"/>
      <c r="B4" s="51" t="s">
        <v>4</v>
      </c>
      <c r="C4" s="119" t="s">
        <v>10</v>
      </c>
      <c r="D4" s="120"/>
      <c r="E4" s="120"/>
      <c r="F4" s="120"/>
      <c r="G4" s="121" t="s">
        <v>11</v>
      </c>
      <c r="H4" s="122"/>
      <c r="I4" s="123" t="s">
        <v>10</v>
      </c>
      <c r="J4" s="124"/>
      <c r="K4" s="51" t="s">
        <v>2</v>
      </c>
      <c r="L4" s="49" t="s">
        <v>106</v>
      </c>
    </row>
    <row r="5" spans="1:12" ht="26" customHeight="1">
      <c r="A5" s="3"/>
      <c r="L5" s="4"/>
    </row>
    <row r="6" spans="1:12" ht="26" customHeight="1">
      <c r="A6" s="3"/>
      <c r="B6" s="125" t="s">
        <v>12</v>
      </c>
      <c r="C6" s="126"/>
      <c r="D6" s="126"/>
      <c r="E6" s="126"/>
      <c r="F6" s="126"/>
      <c r="G6" s="126"/>
      <c r="H6" s="126"/>
      <c r="I6" s="126"/>
      <c r="J6" s="126"/>
      <c r="K6" s="127"/>
      <c r="L6" s="4"/>
    </row>
    <row r="7" spans="1:12" ht="26" customHeight="1">
      <c r="A7" s="3"/>
      <c r="B7" s="5" t="s">
        <v>27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2" ht="26" customHeight="1">
      <c r="A8" s="3"/>
      <c r="L8" s="4"/>
    </row>
    <row r="9" spans="1:12" ht="26" customHeight="1">
      <c r="A9" s="3"/>
      <c r="B9" s="104" t="s">
        <v>6</v>
      </c>
      <c r="C9" s="105"/>
      <c r="D9" s="105"/>
      <c r="E9" s="105"/>
      <c r="F9" s="105"/>
      <c r="G9" s="105"/>
      <c r="H9" s="105"/>
      <c r="I9" s="105"/>
      <c r="J9" s="105"/>
      <c r="K9" s="106"/>
      <c r="L9" s="4"/>
    </row>
    <row r="10" spans="1:12" ht="26" customHeight="1">
      <c r="A10" s="3"/>
      <c r="B10" s="8" t="s">
        <v>30</v>
      </c>
      <c r="C10" s="9"/>
      <c r="D10" s="9"/>
      <c r="E10" s="9"/>
      <c r="F10" s="9"/>
      <c r="G10" s="9"/>
      <c r="H10" s="9"/>
      <c r="I10" s="9"/>
      <c r="J10" s="9"/>
      <c r="K10" s="10"/>
      <c r="L10" s="4"/>
    </row>
    <row r="11" spans="1:12" ht="45.65" customHeight="1">
      <c r="A11" s="3"/>
      <c r="B11" s="128" t="s">
        <v>86</v>
      </c>
      <c r="C11" s="129"/>
      <c r="D11" s="129"/>
      <c r="E11" s="129"/>
      <c r="F11" s="129"/>
      <c r="G11" s="129"/>
      <c r="H11" s="129"/>
      <c r="I11" s="129"/>
      <c r="J11" s="129"/>
      <c r="K11" s="130"/>
      <c r="L11" s="4"/>
    </row>
    <row r="12" spans="1:12" ht="26" customHeight="1">
      <c r="A12" s="3"/>
      <c r="B12" s="11" t="s">
        <v>85</v>
      </c>
      <c r="C12" s="12"/>
      <c r="D12" s="12"/>
      <c r="E12" s="12"/>
      <c r="F12" s="12"/>
      <c r="G12" s="12"/>
      <c r="H12" s="12"/>
      <c r="I12" s="12"/>
      <c r="J12" s="12"/>
      <c r="K12" s="13"/>
      <c r="L12" s="4"/>
    </row>
    <row r="13" spans="1:12" ht="26" customHeight="1">
      <c r="A13" s="3"/>
      <c r="L13" s="4"/>
    </row>
    <row r="14" spans="1:12" ht="26" customHeight="1">
      <c r="A14" s="3"/>
      <c r="B14" s="104" t="s">
        <v>16</v>
      </c>
      <c r="C14" s="107"/>
      <c r="D14" s="107"/>
      <c r="E14" s="107"/>
      <c r="F14" s="107"/>
      <c r="G14" s="107"/>
      <c r="H14" s="107"/>
      <c r="I14" s="107"/>
      <c r="J14" s="107"/>
      <c r="K14" s="108"/>
      <c r="L14" s="4"/>
    </row>
    <row r="15" spans="1:12" ht="26" customHeight="1">
      <c r="A15" s="3"/>
      <c r="B15" s="18" t="s">
        <v>14</v>
      </c>
      <c r="C15" s="19" t="s">
        <v>15</v>
      </c>
      <c r="D15" s="16"/>
      <c r="E15" s="16"/>
      <c r="F15" s="16"/>
      <c r="G15" s="16"/>
      <c r="H15" s="16"/>
      <c r="I15" s="16"/>
      <c r="J15" s="16"/>
      <c r="K15" s="17"/>
      <c r="L15" s="4"/>
    </row>
    <row r="16" spans="1:12" ht="26" customHeight="1">
      <c r="A16" s="3"/>
      <c r="B16" s="1" t="s">
        <v>13</v>
      </c>
      <c r="C16" s="20" t="s">
        <v>66</v>
      </c>
      <c r="D16" s="16"/>
      <c r="E16" s="16"/>
      <c r="F16" s="16"/>
      <c r="G16" s="16"/>
      <c r="H16" s="16"/>
      <c r="I16" s="16"/>
      <c r="J16" s="16"/>
      <c r="K16" s="17"/>
      <c r="L16" s="4"/>
    </row>
    <row r="17" spans="1:12" ht="26" customHeight="1">
      <c r="A17" s="3"/>
      <c r="L17" s="4"/>
    </row>
    <row r="18" spans="1:12" ht="20" customHeight="1">
      <c r="B18" s="104" t="s">
        <v>23</v>
      </c>
      <c r="C18" s="107"/>
      <c r="D18" s="107"/>
      <c r="E18" s="107"/>
      <c r="F18" s="107"/>
      <c r="G18" s="107"/>
      <c r="H18" s="107"/>
      <c r="I18" s="107"/>
      <c r="J18" s="107"/>
      <c r="K18" s="108"/>
      <c r="L18" s="4"/>
    </row>
    <row r="19" spans="1:12" ht="29.4" customHeight="1">
      <c r="B19" s="18" t="s">
        <v>14</v>
      </c>
      <c r="C19" s="19" t="s">
        <v>15</v>
      </c>
      <c r="D19" s="16"/>
      <c r="E19" s="16"/>
      <c r="F19" s="16"/>
      <c r="G19" s="16"/>
      <c r="H19" s="16"/>
      <c r="I19" s="16"/>
      <c r="J19" s="16"/>
      <c r="K19" s="17"/>
      <c r="L19" s="4"/>
    </row>
    <row r="20" spans="1:12" ht="29.4" customHeight="1">
      <c r="B20" s="1" t="s">
        <v>13</v>
      </c>
      <c r="C20" s="20" t="s">
        <v>67</v>
      </c>
      <c r="D20" s="16"/>
      <c r="E20" s="16"/>
      <c r="F20" s="16"/>
      <c r="G20" s="16"/>
      <c r="H20" s="16"/>
      <c r="I20" s="16"/>
      <c r="J20" s="16"/>
      <c r="K20" s="17"/>
      <c r="L20" s="4"/>
    </row>
    <row r="21" spans="1:12" ht="27.65" customHeight="1">
      <c r="L21" s="4"/>
    </row>
    <row r="22" spans="1:12" ht="30" customHeight="1">
      <c r="B22" s="116" t="s">
        <v>51</v>
      </c>
      <c r="C22" s="117"/>
      <c r="D22" s="117"/>
      <c r="E22" s="117"/>
      <c r="F22" s="117"/>
      <c r="G22" s="117"/>
      <c r="H22" s="117"/>
      <c r="I22" s="117"/>
      <c r="J22" s="117"/>
      <c r="K22" s="118"/>
      <c r="L22" s="4"/>
    </row>
    <row r="23" spans="1:12" ht="30" customHeight="1">
      <c r="L23" s="4"/>
    </row>
    <row r="24" spans="1:12" s="22" customFormat="1" ht="26" customHeight="1">
      <c r="B24" s="98" t="s">
        <v>65</v>
      </c>
      <c r="C24" s="99"/>
      <c r="D24" s="99"/>
      <c r="E24" s="99"/>
      <c r="F24" s="99"/>
      <c r="G24" s="99"/>
      <c r="H24" s="99"/>
      <c r="I24" s="99"/>
      <c r="J24" s="99"/>
      <c r="K24" s="100"/>
      <c r="L24" s="48"/>
    </row>
    <row r="25" spans="1:12" ht="20" customHeight="1" thickBo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ht="20" customHeight="1"/>
  </sheetData>
  <sheetProtection algorithmName="SHA-512" hashValue="qXsYDoHW68fn0cewf4Yq6xa1pqOHRAidg8KAgUMmX+4iTCdJSJUi+UUwHVdtrL3OMgbfnlx1LB0a5N9Hvi1CDw==" saltValue="ZgA4cp9/aQjqcfGZDjfhAg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4">
    <mergeCell ref="B24:K24"/>
    <mergeCell ref="A1:A4"/>
    <mergeCell ref="B9:K9"/>
    <mergeCell ref="B14:K14"/>
    <mergeCell ref="B1:J1"/>
    <mergeCell ref="C3:J3"/>
    <mergeCell ref="C2:J2"/>
    <mergeCell ref="B22:K22"/>
    <mergeCell ref="B18:K18"/>
    <mergeCell ref="C4:F4"/>
    <mergeCell ref="G4:H4"/>
    <mergeCell ref="I4:J4"/>
    <mergeCell ref="B6:K6"/>
    <mergeCell ref="B11:K11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1"/>
  <sheetViews>
    <sheetView topLeftCell="B1" zoomScaleNormal="100" workbookViewId="0">
      <selection activeCell="F12" sqref="F12"/>
    </sheetView>
  </sheetViews>
  <sheetFormatPr defaultColWidth="8.90625" defaultRowHeight="22.5"/>
  <cols>
    <col min="1" max="1" width="10.08984375" style="56" customWidth="1"/>
    <col min="2" max="2" width="17.36328125" style="56" customWidth="1"/>
    <col min="3" max="3" width="26.36328125" style="56" customWidth="1"/>
    <col min="4" max="4" width="20.90625" style="56" customWidth="1"/>
    <col min="5" max="5" width="25.6328125" style="56" customWidth="1"/>
    <col min="6" max="6" width="20.90625" style="56" customWidth="1"/>
    <col min="7" max="8" width="17" style="56" customWidth="1"/>
    <col min="9" max="9" width="14.90625" style="56" customWidth="1"/>
    <col min="10" max="10" width="11.08984375" style="56" customWidth="1"/>
    <col min="11" max="11" width="18.453125" style="56" customWidth="1"/>
    <col min="12" max="16384" width="8.90625" style="56"/>
  </cols>
  <sheetData>
    <row r="1" spans="1:10" ht="35" customHeight="1">
      <c r="A1" s="135"/>
      <c r="B1" s="138" t="s">
        <v>0</v>
      </c>
      <c r="C1" s="138"/>
      <c r="D1" s="138"/>
      <c r="E1" s="138"/>
      <c r="F1" s="138"/>
      <c r="G1" s="138"/>
      <c r="H1" s="138"/>
      <c r="I1" s="51" t="s">
        <v>19</v>
      </c>
      <c r="J1" s="37" t="str">
        <f>+ลักษณะกิจกรรม!L1</f>
        <v>LESS-EE-02</v>
      </c>
    </row>
    <row r="2" spans="1:10" ht="26" customHeight="1">
      <c r="A2" s="136"/>
      <c r="B2" s="57" t="s">
        <v>5</v>
      </c>
      <c r="C2" s="139" t="str">
        <f>+ลักษณะกิจกรรม!C2</f>
        <v>การลดการใช้เชื้อเพลิงฟอสซิล</v>
      </c>
      <c r="D2" s="140"/>
      <c r="E2" s="140"/>
      <c r="F2" s="140"/>
      <c r="G2" s="140"/>
      <c r="H2" s="141"/>
      <c r="I2" s="51" t="s">
        <v>20</v>
      </c>
      <c r="J2" s="36">
        <f>+ลักษณะกิจกรรม!L2</f>
        <v>6</v>
      </c>
    </row>
    <row r="3" spans="1:10" ht="26" customHeight="1">
      <c r="A3" s="136"/>
      <c r="B3" s="55" t="s">
        <v>3</v>
      </c>
      <c r="C3" s="110" t="str">
        <f>+ลักษณะกิจกรรม!C3</f>
        <v>กรอกข้อมูล</v>
      </c>
      <c r="D3" s="111"/>
      <c r="E3" s="111"/>
      <c r="F3" s="111"/>
      <c r="G3" s="111"/>
      <c r="H3" s="112"/>
      <c r="I3" s="51" t="s">
        <v>1</v>
      </c>
      <c r="J3" s="36">
        <v>2</v>
      </c>
    </row>
    <row r="4" spans="1:10" ht="26" customHeight="1">
      <c r="A4" s="137"/>
      <c r="B4" s="55" t="s">
        <v>4</v>
      </c>
      <c r="C4" s="119" t="str">
        <f>+ลักษณะกิจกรรม!C4</f>
        <v>กรอกข้อมูล</v>
      </c>
      <c r="D4" s="120"/>
      <c r="E4" s="120"/>
      <c r="F4" s="58" t="s">
        <v>11</v>
      </c>
      <c r="G4" s="123" t="str">
        <f>+ลักษณะกิจกรรม!I4</f>
        <v>กรอกข้อมูล</v>
      </c>
      <c r="H4" s="124"/>
      <c r="I4" s="51" t="s">
        <v>2</v>
      </c>
      <c r="J4" s="52" t="str">
        <f>+ลักษณะกิจกรรม!L4</f>
        <v>28/5/2568</v>
      </c>
    </row>
    <row r="5" spans="1:10" ht="26" customHeight="1" thickBot="1">
      <c r="A5" s="59"/>
      <c r="B5" s="60"/>
      <c r="C5" s="34"/>
      <c r="D5" s="34"/>
      <c r="E5" s="34"/>
      <c r="F5" s="61"/>
      <c r="G5" s="35"/>
      <c r="H5" s="35"/>
      <c r="I5" s="60"/>
      <c r="J5" s="72"/>
    </row>
    <row r="6" spans="1:10" ht="26" customHeight="1" thickBot="1">
      <c r="A6" s="63"/>
      <c r="B6" s="131" t="s">
        <v>70</v>
      </c>
      <c r="C6" s="132"/>
      <c r="D6" s="132"/>
      <c r="E6" s="132"/>
      <c r="F6" s="133"/>
      <c r="G6" s="133"/>
      <c r="H6" s="133"/>
      <c r="I6" s="134"/>
      <c r="J6" s="64"/>
    </row>
    <row r="7" spans="1:10" ht="26" customHeight="1">
      <c r="A7" s="63"/>
      <c r="B7" s="142" t="s">
        <v>7</v>
      </c>
      <c r="C7" s="150" t="s">
        <v>72</v>
      </c>
      <c r="D7" s="154" t="s">
        <v>74</v>
      </c>
      <c r="E7" s="152" t="s">
        <v>73</v>
      </c>
      <c r="F7" s="148" t="s">
        <v>74</v>
      </c>
      <c r="G7" s="144" t="s">
        <v>76</v>
      </c>
      <c r="H7" s="144" t="s">
        <v>68</v>
      </c>
      <c r="I7" s="146" t="s">
        <v>69</v>
      </c>
      <c r="J7" s="64"/>
    </row>
    <row r="8" spans="1:10" ht="85.25" customHeight="1">
      <c r="A8" s="63"/>
      <c r="B8" s="143"/>
      <c r="C8" s="151"/>
      <c r="D8" s="155"/>
      <c r="E8" s="153"/>
      <c r="F8" s="149"/>
      <c r="G8" s="145"/>
      <c r="H8" s="145"/>
      <c r="I8" s="147"/>
      <c r="J8" s="64"/>
    </row>
    <row r="9" spans="1:10" ht="26" customHeight="1">
      <c r="A9" s="63"/>
      <c r="B9" s="65">
        <v>1</v>
      </c>
      <c r="C9" s="66" t="s">
        <v>40</v>
      </c>
      <c r="D9" s="88">
        <v>0</v>
      </c>
      <c r="E9" s="66" t="s">
        <v>83</v>
      </c>
      <c r="F9" s="88">
        <v>0</v>
      </c>
      <c r="G9" s="73">
        <f>IFERROR(($D9*(VLOOKUP($C9,อ้างอิง!$C$11:$F$30,4,FALSE))),0)</f>
        <v>0</v>
      </c>
      <c r="H9" s="73">
        <f>IFERROR(($F9*(VLOOKUP($E9,อ้างอิง!$C$11:$F$30,4,FALSE))),0)</f>
        <v>0</v>
      </c>
      <c r="I9" s="74">
        <f>+G9-H9</f>
        <v>0</v>
      </c>
      <c r="J9" s="64"/>
    </row>
    <row r="10" spans="1:10" ht="26" customHeight="1">
      <c r="A10" s="63"/>
      <c r="B10" s="65">
        <v>2</v>
      </c>
      <c r="C10" s="66" t="s">
        <v>40</v>
      </c>
      <c r="D10" s="88">
        <v>0</v>
      </c>
      <c r="E10" s="66" t="s">
        <v>40</v>
      </c>
      <c r="F10" s="88">
        <v>0</v>
      </c>
      <c r="G10" s="73">
        <f>IFERROR(($D10*(VLOOKUP($C10,อ้างอิง!$C$11:$F$30,4,FALSE))),0)</f>
        <v>0</v>
      </c>
      <c r="H10" s="73">
        <f>IFERROR(($F10*(VLOOKUP($E10,อ้างอิง!$C$11:$F$30,4,FALSE))),0)</f>
        <v>0</v>
      </c>
      <c r="I10" s="74">
        <f t="shared" ref="I10:I28" si="0">+G10-H10</f>
        <v>0</v>
      </c>
      <c r="J10" s="64"/>
    </row>
    <row r="11" spans="1:10" ht="26" customHeight="1">
      <c r="A11" s="63"/>
      <c r="B11" s="65">
        <v>3</v>
      </c>
      <c r="C11" s="66" t="s">
        <v>37</v>
      </c>
      <c r="D11" s="88">
        <v>0</v>
      </c>
      <c r="E11" s="66" t="s">
        <v>37</v>
      </c>
      <c r="F11" s="88">
        <v>0</v>
      </c>
      <c r="G11" s="73">
        <f>IFERROR(($D11*(VLOOKUP($C11,อ้างอิง!$C$11:$F$30,4,FALSE))),0)</f>
        <v>0</v>
      </c>
      <c r="H11" s="73">
        <f>IFERROR(($F11*(VLOOKUP($E11,อ้างอิง!$C$11:$F$30,4,FALSE))),0)</f>
        <v>0</v>
      </c>
      <c r="I11" s="74">
        <f t="shared" si="0"/>
        <v>0</v>
      </c>
      <c r="J11" s="64"/>
    </row>
    <row r="12" spans="1:10" ht="26" customHeight="1">
      <c r="A12" s="63"/>
      <c r="B12" s="65">
        <v>4</v>
      </c>
      <c r="C12" s="66" t="s">
        <v>37</v>
      </c>
      <c r="D12" s="88">
        <v>0</v>
      </c>
      <c r="E12" s="66" t="s">
        <v>37</v>
      </c>
      <c r="F12" s="88">
        <v>0</v>
      </c>
      <c r="G12" s="73">
        <f>IFERROR(($D12*(VLOOKUP($C12,อ้างอิง!$C$11:$F$30,4,FALSE))),0)</f>
        <v>0</v>
      </c>
      <c r="H12" s="73">
        <f>IFERROR(($F12*(VLOOKUP($E12,อ้างอิง!$C$11:$F$30,4,FALSE))),0)</f>
        <v>0</v>
      </c>
      <c r="I12" s="74">
        <f t="shared" si="0"/>
        <v>0</v>
      </c>
      <c r="J12" s="64"/>
    </row>
    <row r="13" spans="1:10" ht="26" customHeight="1">
      <c r="A13" s="63"/>
      <c r="B13" s="65">
        <v>5</v>
      </c>
      <c r="C13" s="66" t="s">
        <v>37</v>
      </c>
      <c r="D13" s="88">
        <v>0</v>
      </c>
      <c r="E13" s="66" t="s">
        <v>37</v>
      </c>
      <c r="F13" s="88">
        <v>0</v>
      </c>
      <c r="G13" s="73">
        <f>IFERROR(($D13*(VLOOKUP($C13,อ้างอิง!$C$11:$F$30,4,FALSE))),0)</f>
        <v>0</v>
      </c>
      <c r="H13" s="73">
        <f>IFERROR(($F13*(VLOOKUP($E13,อ้างอิง!$C$11:$F$30,4,FALSE))),0)</f>
        <v>0</v>
      </c>
      <c r="I13" s="74">
        <f t="shared" si="0"/>
        <v>0</v>
      </c>
      <c r="J13" s="64"/>
    </row>
    <row r="14" spans="1:10" ht="26" customHeight="1">
      <c r="A14" s="63"/>
      <c r="B14" s="65">
        <v>6</v>
      </c>
      <c r="C14" s="66" t="s">
        <v>37</v>
      </c>
      <c r="D14" s="88">
        <v>0</v>
      </c>
      <c r="E14" s="66" t="s">
        <v>37</v>
      </c>
      <c r="F14" s="88">
        <v>0</v>
      </c>
      <c r="G14" s="73">
        <f>IFERROR(($D14*(VLOOKUP($C14,อ้างอิง!$C$11:$F$30,4,FALSE))),0)</f>
        <v>0</v>
      </c>
      <c r="H14" s="73">
        <f>IFERROR(($F14*(VLOOKUP($E14,อ้างอิง!$C$11:$F$30,4,FALSE))),0)</f>
        <v>0</v>
      </c>
      <c r="I14" s="74">
        <f t="shared" si="0"/>
        <v>0</v>
      </c>
      <c r="J14" s="64"/>
    </row>
    <row r="15" spans="1:10" ht="26" customHeight="1">
      <c r="A15" s="63"/>
      <c r="B15" s="65">
        <v>7</v>
      </c>
      <c r="C15" s="66" t="s">
        <v>37</v>
      </c>
      <c r="D15" s="88">
        <v>0</v>
      </c>
      <c r="E15" s="66" t="s">
        <v>37</v>
      </c>
      <c r="F15" s="88">
        <v>0</v>
      </c>
      <c r="G15" s="73">
        <f>IFERROR(($D15*(VLOOKUP($C15,อ้างอิง!$C$11:$F$30,4,FALSE))),0)</f>
        <v>0</v>
      </c>
      <c r="H15" s="73">
        <f>IFERROR(($F15*(VLOOKUP($E15,อ้างอิง!$C$11:$F$30,4,FALSE))),0)</f>
        <v>0</v>
      </c>
      <c r="I15" s="74">
        <f t="shared" si="0"/>
        <v>0</v>
      </c>
      <c r="J15" s="64"/>
    </row>
    <row r="16" spans="1:10" ht="26" customHeight="1">
      <c r="A16" s="63"/>
      <c r="B16" s="65">
        <v>8</v>
      </c>
      <c r="C16" s="66" t="s">
        <v>37</v>
      </c>
      <c r="D16" s="88">
        <v>0</v>
      </c>
      <c r="E16" s="66" t="s">
        <v>37</v>
      </c>
      <c r="F16" s="88">
        <v>0</v>
      </c>
      <c r="G16" s="73">
        <f>IFERROR(($D16*(VLOOKUP($C16,อ้างอิง!$C$11:$F$30,4,FALSE))),0)</f>
        <v>0</v>
      </c>
      <c r="H16" s="73">
        <f>IFERROR(($F16*(VLOOKUP($E16,อ้างอิง!$C$11:$F$30,4,FALSE))),0)</f>
        <v>0</v>
      </c>
      <c r="I16" s="74">
        <f t="shared" si="0"/>
        <v>0</v>
      </c>
      <c r="J16" s="64"/>
    </row>
    <row r="17" spans="1:10" ht="26" customHeight="1">
      <c r="A17" s="63"/>
      <c r="B17" s="65">
        <v>9</v>
      </c>
      <c r="C17" s="66"/>
      <c r="D17" s="66"/>
      <c r="E17" s="66"/>
      <c r="F17" s="66"/>
      <c r="G17" s="73">
        <f>IFERROR(($D17*(VLOOKUP($C17,อ้างอิง!$C$11:$F$30,4,FALSE))),0)</f>
        <v>0</v>
      </c>
      <c r="H17" s="73">
        <f>IFERROR(($F17*(VLOOKUP($E17,อ้างอิง!$C$11:$F$30,4,FALSE))),0)</f>
        <v>0</v>
      </c>
      <c r="I17" s="74">
        <f t="shared" si="0"/>
        <v>0</v>
      </c>
      <c r="J17" s="64"/>
    </row>
    <row r="18" spans="1:10" ht="26" customHeight="1">
      <c r="A18" s="63"/>
      <c r="B18" s="65">
        <v>10</v>
      </c>
      <c r="C18" s="66"/>
      <c r="D18" s="66"/>
      <c r="E18" s="66"/>
      <c r="F18" s="66"/>
      <c r="G18" s="73">
        <f>IFERROR(($D18*(VLOOKUP($C18,อ้างอิง!$C$11:$F$30,4,FALSE))),0)</f>
        <v>0</v>
      </c>
      <c r="H18" s="73">
        <f>IFERROR(($F18*(VLOOKUP($E18,อ้างอิง!$C$11:$F$30,4,FALSE))),0)</f>
        <v>0</v>
      </c>
      <c r="I18" s="74">
        <f t="shared" si="0"/>
        <v>0</v>
      </c>
      <c r="J18" s="64"/>
    </row>
    <row r="19" spans="1:10" ht="26" customHeight="1">
      <c r="A19" s="63"/>
      <c r="B19" s="65">
        <v>11</v>
      </c>
      <c r="C19" s="66"/>
      <c r="D19" s="66"/>
      <c r="E19" s="66"/>
      <c r="F19" s="66"/>
      <c r="G19" s="73">
        <f>IFERROR(($D19*(VLOOKUP($C19,อ้างอิง!$C$11:$F$30,4,FALSE))),0)</f>
        <v>0</v>
      </c>
      <c r="H19" s="73">
        <f>IFERROR(($F19*(VLOOKUP($E19,อ้างอิง!$C$11:$F$30,4,FALSE))),0)</f>
        <v>0</v>
      </c>
      <c r="I19" s="74">
        <f t="shared" si="0"/>
        <v>0</v>
      </c>
      <c r="J19" s="64"/>
    </row>
    <row r="20" spans="1:10" ht="26" customHeight="1">
      <c r="A20" s="63"/>
      <c r="B20" s="65">
        <v>12</v>
      </c>
      <c r="C20" s="66"/>
      <c r="D20" s="66"/>
      <c r="E20" s="66"/>
      <c r="F20" s="66"/>
      <c r="G20" s="73">
        <f>IFERROR(($D20*(VLOOKUP($C20,อ้างอิง!$C$11:$F$30,4,FALSE))),0)</f>
        <v>0</v>
      </c>
      <c r="H20" s="73">
        <f>IFERROR(($F20*(VLOOKUP($E20,อ้างอิง!$C$11:$F$30,4,FALSE))),0)</f>
        <v>0</v>
      </c>
      <c r="I20" s="74">
        <f t="shared" si="0"/>
        <v>0</v>
      </c>
      <c r="J20" s="64"/>
    </row>
    <row r="21" spans="1:10" ht="26" customHeight="1">
      <c r="A21" s="63"/>
      <c r="B21" s="65">
        <v>13</v>
      </c>
      <c r="C21" s="66"/>
      <c r="D21" s="66"/>
      <c r="E21" s="66"/>
      <c r="F21" s="66"/>
      <c r="G21" s="73">
        <f>IFERROR(($D21*(VLOOKUP($C21,อ้างอิง!$C$11:$F$30,4,FALSE))),0)</f>
        <v>0</v>
      </c>
      <c r="H21" s="73">
        <f>IFERROR(($F21*(VLOOKUP($E21,อ้างอิง!$C$11:$F$30,4,FALSE))),0)</f>
        <v>0</v>
      </c>
      <c r="I21" s="74">
        <f t="shared" si="0"/>
        <v>0</v>
      </c>
      <c r="J21" s="64"/>
    </row>
    <row r="22" spans="1:10" ht="26" customHeight="1">
      <c r="A22" s="63"/>
      <c r="B22" s="65">
        <v>14</v>
      </c>
      <c r="C22" s="66"/>
      <c r="D22" s="66"/>
      <c r="E22" s="66"/>
      <c r="F22" s="66"/>
      <c r="G22" s="73">
        <f>IFERROR(($D22*(VLOOKUP($C22,อ้างอิง!$C$11:$F$30,4,FALSE))),0)</f>
        <v>0</v>
      </c>
      <c r="H22" s="73">
        <f>IFERROR(($F22*(VLOOKUP($E22,อ้างอิง!$C$11:$F$30,4,FALSE))),0)</f>
        <v>0</v>
      </c>
      <c r="I22" s="74">
        <f t="shared" si="0"/>
        <v>0</v>
      </c>
      <c r="J22" s="64"/>
    </row>
    <row r="23" spans="1:10" ht="26" customHeight="1">
      <c r="A23" s="63"/>
      <c r="B23" s="65">
        <v>15</v>
      </c>
      <c r="C23" s="66"/>
      <c r="D23" s="66"/>
      <c r="E23" s="66"/>
      <c r="F23" s="66"/>
      <c r="G23" s="73">
        <f>IFERROR(($D23*(VLOOKUP($C23,อ้างอิง!$C$11:$F$30,4,FALSE))),0)</f>
        <v>0</v>
      </c>
      <c r="H23" s="73">
        <f>IFERROR(($F23*(VLOOKUP($E23,อ้างอิง!$C$11:$F$30,4,FALSE))),0)</f>
        <v>0</v>
      </c>
      <c r="I23" s="74">
        <f t="shared" si="0"/>
        <v>0</v>
      </c>
      <c r="J23" s="64"/>
    </row>
    <row r="24" spans="1:10" ht="26" customHeight="1">
      <c r="A24" s="63"/>
      <c r="B24" s="65">
        <v>16</v>
      </c>
      <c r="C24" s="66"/>
      <c r="D24" s="66"/>
      <c r="E24" s="66"/>
      <c r="F24" s="66"/>
      <c r="G24" s="73">
        <f>IFERROR(($D24*(VLOOKUP($C24,อ้างอิง!$C$11:$F$30,4,FALSE))),0)</f>
        <v>0</v>
      </c>
      <c r="H24" s="73">
        <f>IFERROR(($F24*(VLOOKUP($E24,อ้างอิง!$C$11:$F$30,4,FALSE))),0)</f>
        <v>0</v>
      </c>
      <c r="I24" s="74">
        <f t="shared" si="0"/>
        <v>0</v>
      </c>
      <c r="J24" s="64"/>
    </row>
    <row r="25" spans="1:10" ht="26" customHeight="1">
      <c r="A25" s="63"/>
      <c r="B25" s="65">
        <v>17</v>
      </c>
      <c r="C25" s="66"/>
      <c r="D25" s="66"/>
      <c r="E25" s="66"/>
      <c r="F25" s="66"/>
      <c r="G25" s="73">
        <f>IFERROR(($D25*(VLOOKUP($C25,อ้างอิง!$C$11:$F$30,4,FALSE))),0)</f>
        <v>0</v>
      </c>
      <c r="H25" s="73">
        <f>IFERROR(($F25*(VLOOKUP($E25,อ้างอิง!$C$11:$F$30,4,FALSE))),0)</f>
        <v>0</v>
      </c>
      <c r="I25" s="74">
        <f t="shared" si="0"/>
        <v>0</v>
      </c>
      <c r="J25" s="64"/>
    </row>
    <row r="26" spans="1:10" ht="26" customHeight="1">
      <c r="A26" s="63"/>
      <c r="B26" s="65">
        <v>18</v>
      </c>
      <c r="C26" s="66"/>
      <c r="D26" s="66"/>
      <c r="E26" s="66"/>
      <c r="F26" s="66"/>
      <c r="G26" s="73">
        <f>IFERROR(($D26*(VLOOKUP($C26,อ้างอิง!$C$11:$F$30,4,FALSE))),0)</f>
        <v>0</v>
      </c>
      <c r="H26" s="73">
        <f>IFERROR(($F26*(VLOOKUP($E26,อ้างอิง!$C$11:$F$30,4,FALSE))),0)</f>
        <v>0</v>
      </c>
      <c r="I26" s="74">
        <f t="shared" si="0"/>
        <v>0</v>
      </c>
      <c r="J26" s="64"/>
    </row>
    <row r="27" spans="1:10" ht="26" customHeight="1">
      <c r="A27" s="63"/>
      <c r="B27" s="65">
        <v>19</v>
      </c>
      <c r="C27" s="66"/>
      <c r="D27" s="66"/>
      <c r="E27" s="66"/>
      <c r="F27" s="66"/>
      <c r="G27" s="73">
        <f>IFERROR(($D27*(VLOOKUP($C27,อ้างอิง!$C$11:$F$30,4,FALSE))),0)</f>
        <v>0</v>
      </c>
      <c r="H27" s="73">
        <f>IFERROR(($F27*(VLOOKUP($E27,อ้างอิง!$C$11:$F$30,4,FALSE))),0)</f>
        <v>0</v>
      </c>
      <c r="I27" s="74">
        <f t="shared" si="0"/>
        <v>0</v>
      </c>
      <c r="J27" s="64"/>
    </row>
    <row r="28" spans="1:10" ht="26" customHeight="1">
      <c r="A28" s="63"/>
      <c r="B28" s="65">
        <v>20</v>
      </c>
      <c r="C28" s="66"/>
      <c r="D28" s="66"/>
      <c r="E28" s="66"/>
      <c r="F28" s="66"/>
      <c r="G28" s="73">
        <f>IFERROR(($D28*(VLOOKUP($C28,อ้างอิง!$C$11:$F$30,4,FALSE))),0)</f>
        <v>0</v>
      </c>
      <c r="H28" s="73">
        <f>IFERROR(($F28*(VLOOKUP($E28,อ้างอิง!$C$11:$F$30,4,FALSE))),0)</f>
        <v>0</v>
      </c>
      <c r="I28" s="74">
        <f t="shared" si="0"/>
        <v>0</v>
      </c>
      <c r="J28" s="64"/>
    </row>
    <row r="29" spans="1:10" ht="26" customHeight="1" thickBot="1">
      <c r="A29" s="63"/>
      <c r="B29" s="67" t="s">
        <v>8</v>
      </c>
      <c r="C29" s="68"/>
      <c r="D29" s="68"/>
      <c r="E29" s="68"/>
      <c r="F29" s="68"/>
      <c r="G29" s="75">
        <f>SUM(G9:G28)</f>
        <v>0</v>
      </c>
      <c r="H29" s="76">
        <f>SUM(H9:H28)</f>
        <v>0</v>
      </c>
      <c r="I29" s="75">
        <f>ROUNDDOWN(SUM(I9:I28),0)</f>
        <v>0</v>
      </c>
      <c r="J29" s="64"/>
    </row>
    <row r="30" spans="1:10" ht="26" customHeight="1">
      <c r="A30" s="63"/>
      <c r="B30" s="61"/>
      <c r="J30" s="64"/>
    </row>
    <row r="31" spans="1:10" ht="23" thickBot="1">
      <c r="A31" s="69"/>
      <c r="B31" s="70"/>
      <c r="C31" s="70"/>
      <c r="D31" s="70"/>
      <c r="E31" s="70"/>
      <c r="F31" s="70"/>
      <c r="G31" s="70"/>
      <c r="H31" s="70"/>
      <c r="I31" s="70"/>
      <c r="J31" s="71"/>
    </row>
  </sheetData>
  <dataConsolidate/>
  <mergeCells count="15">
    <mergeCell ref="B7:B8"/>
    <mergeCell ref="G7:G8"/>
    <mergeCell ref="H7:H8"/>
    <mergeCell ref="I7:I8"/>
    <mergeCell ref="F7:F8"/>
    <mergeCell ref="C7:C8"/>
    <mergeCell ref="E7:E8"/>
    <mergeCell ref="D7:D8"/>
    <mergeCell ref="B6:I6"/>
    <mergeCell ref="A1:A4"/>
    <mergeCell ref="B1:H1"/>
    <mergeCell ref="C2:H2"/>
    <mergeCell ref="C3:H3"/>
    <mergeCell ref="C4:E4"/>
    <mergeCell ref="G4:H4"/>
  </mergeCells>
  <pageMargins left="0.7" right="0.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อ้างอิง!$C$11:$C$23</xm:f>
          </x14:formula1>
          <xm:sqref>C17:C28 E17:E28</xm:sqref>
        </x14:dataValidation>
        <x14:dataValidation type="list" allowBlank="1" showInputMessage="1" showErrorMessage="1" xr:uid="{00000000-0002-0000-0100-000001000000}">
          <x14:formula1>
            <xm:f>อ้างอิง!$C$11:$C$30</xm:f>
          </x14:formula1>
          <xm:sqref>C9:C16 E9:E16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32"/>
  <sheetViews>
    <sheetView zoomScaleNormal="100" workbookViewId="0">
      <selection activeCell="E14" sqref="E14"/>
    </sheetView>
  </sheetViews>
  <sheetFormatPr defaultColWidth="8.90625" defaultRowHeight="22.5"/>
  <cols>
    <col min="1" max="1" width="10.08984375" style="56" customWidth="1"/>
    <col min="2" max="2" width="17.36328125" style="56" customWidth="1"/>
    <col min="3" max="3" width="26.36328125" style="56" customWidth="1"/>
    <col min="4" max="4" width="20.90625" style="56" customWidth="1"/>
    <col min="5" max="5" width="25.6328125" style="56" customWidth="1"/>
    <col min="6" max="6" width="20.90625" style="56" customWidth="1"/>
    <col min="7" max="8" width="16.6328125" style="56" customWidth="1"/>
    <col min="9" max="9" width="14.90625" style="56" customWidth="1"/>
    <col min="10" max="10" width="11.08984375" style="56" customWidth="1"/>
    <col min="11" max="16384" width="8.90625" style="56"/>
  </cols>
  <sheetData>
    <row r="1" spans="1:10" ht="35" customHeight="1">
      <c r="A1" s="135"/>
      <c r="B1" s="138" t="s">
        <v>0</v>
      </c>
      <c r="C1" s="138"/>
      <c r="D1" s="138"/>
      <c r="E1" s="138"/>
      <c r="F1" s="138"/>
      <c r="G1" s="138"/>
      <c r="H1" s="138"/>
      <c r="I1" s="51" t="s">
        <v>19</v>
      </c>
      <c r="J1" s="37" t="str">
        <f>+ลักษณะกิจกรรม!L1</f>
        <v>LESS-EE-02</v>
      </c>
    </row>
    <row r="2" spans="1:10" ht="26" customHeight="1">
      <c r="A2" s="136"/>
      <c r="B2" s="57" t="s">
        <v>5</v>
      </c>
      <c r="C2" s="139" t="str">
        <f>+ลักษณะกิจกรรม!C2</f>
        <v>การลดการใช้เชื้อเพลิงฟอสซิล</v>
      </c>
      <c r="D2" s="140"/>
      <c r="E2" s="140"/>
      <c r="F2" s="140"/>
      <c r="G2" s="140"/>
      <c r="H2" s="141"/>
      <c r="I2" s="51" t="s">
        <v>20</v>
      </c>
      <c r="J2" s="36">
        <f>+ลักษณะกิจกรรม!L2</f>
        <v>6</v>
      </c>
    </row>
    <row r="3" spans="1:10" ht="26" customHeight="1">
      <c r="A3" s="136"/>
      <c r="B3" s="55" t="s">
        <v>3</v>
      </c>
      <c r="C3" s="110" t="str">
        <f>+ลักษณะกิจกรรม!C3</f>
        <v>กรอกข้อมูล</v>
      </c>
      <c r="D3" s="111"/>
      <c r="E3" s="111"/>
      <c r="F3" s="111"/>
      <c r="G3" s="111"/>
      <c r="H3" s="112"/>
      <c r="I3" s="51" t="s">
        <v>1</v>
      </c>
      <c r="J3" s="36">
        <v>3</v>
      </c>
    </row>
    <row r="4" spans="1:10" ht="26" customHeight="1">
      <c r="A4" s="137"/>
      <c r="B4" s="55" t="s">
        <v>4</v>
      </c>
      <c r="C4" s="119" t="str">
        <f>+ลักษณะกิจกรรม!C4</f>
        <v>กรอกข้อมูล</v>
      </c>
      <c r="D4" s="120"/>
      <c r="E4" s="120"/>
      <c r="F4" s="58" t="s">
        <v>11</v>
      </c>
      <c r="G4" s="123" t="str">
        <f>+ลักษณะกิจกรรม!I4</f>
        <v>กรอกข้อมูล</v>
      </c>
      <c r="H4" s="124"/>
      <c r="I4" s="51" t="s">
        <v>2</v>
      </c>
      <c r="J4" s="52" t="str">
        <f>+ลักษณะกิจกรรม!L4</f>
        <v>28/5/2568</v>
      </c>
    </row>
    <row r="5" spans="1:10" ht="26" customHeight="1" thickBot="1">
      <c r="A5" s="59"/>
      <c r="B5" s="60"/>
      <c r="C5" s="34"/>
      <c r="D5" s="34"/>
      <c r="E5" s="34"/>
      <c r="F5" s="61"/>
      <c r="G5" s="35"/>
      <c r="H5" s="35"/>
      <c r="I5" s="60"/>
      <c r="J5" s="62"/>
    </row>
    <row r="6" spans="1:10" ht="26" customHeight="1" thickBot="1">
      <c r="A6" s="63"/>
      <c r="B6" s="131" t="s">
        <v>70</v>
      </c>
      <c r="C6" s="132"/>
      <c r="D6" s="132"/>
      <c r="E6" s="132"/>
      <c r="F6" s="133"/>
      <c r="G6" s="133"/>
      <c r="H6" s="133"/>
      <c r="I6" s="134"/>
      <c r="J6" s="64"/>
    </row>
    <row r="7" spans="1:10" ht="26" customHeight="1">
      <c r="A7" s="63"/>
      <c r="B7" s="142" t="s">
        <v>7</v>
      </c>
      <c r="C7" s="150" t="s">
        <v>72</v>
      </c>
      <c r="D7" s="154" t="s">
        <v>75</v>
      </c>
      <c r="E7" s="152" t="s">
        <v>73</v>
      </c>
      <c r="F7" s="148" t="s">
        <v>75</v>
      </c>
      <c r="G7" s="144" t="s">
        <v>76</v>
      </c>
      <c r="H7" s="144" t="s">
        <v>68</v>
      </c>
      <c r="I7" s="146" t="s">
        <v>69</v>
      </c>
      <c r="J7" s="64"/>
    </row>
    <row r="8" spans="1:10" ht="85.25" customHeight="1">
      <c r="A8" s="63"/>
      <c r="B8" s="143"/>
      <c r="C8" s="151"/>
      <c r="D8" s="155"/>
      <c r="E8" s="153"/>
      <c r="F8" s="149"/>
      <c r="G8" s="145"/>
      <c r="H8" s="145"/>
      <c r="I8" s="147"/>
      <c r="J8" s="64"/>
    </row>
    <row r="9" spans="1:10" ht="26" customHeight="1">
      <c r="A9" s="63"/>
      <c r="B9" s="65">
        <v>1</v>
      </c>
      <c r="C9" s="66" t="s">
        <v>52</v>
      </c>
      <c r="D9" s="88">
        <v>0</v>
      </c>
      <c r="E9" s="66" t="s">
        <v>52</v>
      </c>
      <c r="F9" s="88">
        <v>0</v>
      </c>
      <c r="G9" s="73">
        <f>IFERROR(($D9*(VLOOKUP($C9,อ้างอิง!$G$11:$H$24,2,FALSE))),0)</f>
        <v>0</v>
      </c>
      <c r="H9" s="73">
        <f>IFERROR(($F9*(VLOOKUP($E9,อ้างอิง!$G$11:$H$24,2,FALSE))),0)</f>
        <v>0</v>
      </c>
      <c r="I9" s="74">
        <f>+G9-H9</f>
        <v>0</v>
      </c>
      <c r="J9" s="64"/>
    </row>
    <row r="10" spans="1:10" ht="26" customHeight="1">
      <c r="A10" s="63"/>
      <c r="B10" s="65">
        <v>2</v>
      </c>
      <c r="C10" s="66" t="s">
        <v>54</v>
      </c>
      <c r="D10" s="88">
        <v>0</v>
      </c>
      <c r="E10" s="66" t="s">
        <v>54</v>
      </c>
      <c r="F10" s="88">
        <v>0</v>
      </c>
      <c r="G10" s="73">
        <f>IFERROR(($D10*(VLOOKUP($C10,อ้างอิง!$G$11:$H$24,2,FALSE))),0)</f>
        <v>0</v>
      </c>
      <c r="H10" s="73">
        <f>IFERROR(($F10*(VLOOKUP($E10,อ้างอิง!$G$11:$H$24,2,FALSE))),0)</f>
        <v>0</v>
      </c>
      <c r="I10" s="74">
        <f t="shared" ref="I10:I28" si="0">+G10-H10</f>
        <v>0</v>
      </c>
      <c r="J10" s="64"/>
    </row>
    <row r="11" spans="1:10" ht="26" customHeight="1">
      <c r="A11" s="63"/>
      <c r="B11" s="65">
        <v>3</v>
      </c>
      <c r="C11" s="66" t="s">
        <v>55</v>
      </c>
      <c r="D11" s="88">
        <v>0</v>
      </c>
      <c r="E11" s="66" t="s">
        <v>55</v>
      </c>
      <c r="F11" s="88">
        <v>0</v>
      </c>
      <c r="G11" s="73">
        <f>IFERROR(($D11*(VLOOKUP($C11,อ้างอิง!$G$11:$H$24,2,FALSE))),0)</f>
        <v>0</v>
      </c>
      <c r="H11" s="73">
        <f>IFERROR(($F11*(VLOOKUP($E11,อ้างอิง!$G$11:$H$24,2,FALSE))),0)</f>
        <v>0</v>
      </c>
      <c r="I11" s="74">
        <f t="shared" si="0"/>
        <v>0</v>
      </c>
      <c r="J11" s="64"/>
    </row>
    <row r="12" spans="1:10" ht="26" customHeight="1">
      <c r="A12" s="63"/>
      <c r="B12" s="65">
        <v>4</v>
      </c>
      <c r="C12" s="66" t="s">
        <v>56</v>
      </c>
      <c r="D12" s="88">
        <v>0</v>
      </c>
      <c r="E12" s="66" t="s">
        <v>56</v>
      </c>
      <c r="F12" s="88">
        <v>0</v>
      </c>
      <c r="G12" s="73">
        <f>IFERROR(($D12*(VLOOKUP($C12,อ้างอิง!$G$11:$H$24,2,FALSE))),0)</f>
        <v>0</v>
      </c>
      <c r="H12" s="73">
        <f>IFERROR(($F12*(VLOOKUP($E12,อ้างอิง!$G$11:$H$24,2,FALSE))),0)</f>
        <v>0</v>
      </c>
      <c r="I12" s="74">
        <f t="shared" si="0"/>
        <v>0</v>
      </c>
      <c r="J12" s="64"/>
    </row>
    <row r="13" spans="1:10" ht="26" customHeight="1">
      <c r="A13" s="63"/>
      <c r="B13" s="65">
        <v>5</v>
      </c>
      <c r="C13" s="66"/>
      <c r="D13" s="88"/>
      <c r="E13" s="66"/>
      <c r="F13" s="88"/>
      <c r="G13" s="73">
        <f>IFERROR(($D13*(VLOOKUP($C13,อ้างอิง!$G$11:$H$24,2,FALSE))),0)</f>
        <v>0</v>
      </c>
      <c r="H13" s="73">
        <f>IFERROR(($F13*(VLOOKUP($E13,อ้างอิง!$G$11:$H$24,2,FALSE))),0)</f>
        <v>0</v>
      </c>
      <c r="I13" s="74">
        <f t="shared" si="0"/>
        <v>0</v>
      </c>
      <c r="J13" s="64"/>
    </row>
    <row r="14" spans="1:10" ht="26" customHeight="1">
      <c r="A14" s="63"/>
      <c r="B14" s="65">
        <v>6</v>
      </c>
      <c r="C14" s="66"/>
      <c r="D14" s="88"/>
      <c r="E14" s="66"/>
      <c r="F14" s="88"/>
      <c r="G14" s="73">
        <f>IFERROR(($D14*(VLOOKUP($C14,อ้างอิง!$G$11:$H$24,2,FALSE))),0)</f>
        <v>0</v>
      </c>
      <c r="H14" s="73">
        <f>IFERROR(($F14*(VLOOKUP($E14,อ้างอิง!$G$11:$H$24,2,FALSE))),0)</f>
        <v>0</v>
      </c>
      <c r="I14" s="74">
        <f t="shared" si="0"/>
        <v>0</v>
      </c>
      <c r="J14" s="64"/>
    </row>
    <row r="15" spans="1:10" ht="26" customHeight="1">
      <c r="A15" s="63"/>
      <c r="B15" s="65">
        <v>7</v>
      </c>
      <c r="C15" s="66"/>
      <c r="D15" s="88"/>
      <c r="E15" s="66"/>
      <c r="F15" s="88"/>
      <c r="G15" s="73">
        <f>IFERROR(($D15*(VLOOKUP($C15,อ้างอิง!$G$11:$H$24,2,FALSE))),0)</f>
        <v>0</v>
      </c>
      <c r="H15" s="73">
        <f>IFERROR(($F15*(VLOOKUP($E15,อ้างอิง!$G$11:$H$24,2,FALSE))),0)</f>
        <v>0</v>
      </c>
      <c r="I15" s="74">
        <f t="shared" si="0"/>
        <v>0</v>
      </c>
      <c r="J15" s="64"/>
    </row>
    <row r="16" spans="1:10" ht="26" customHeight="1">
      <c r="A16" s="63"/>
      <c r="B16" s="65">
        <v>8</v>
      </c>
      <c r="C16" s="66"/>
      <c r="D16" s="88"/>
      <c r="E16" s="66"/>
      <c r="F16" s="88"/>
      <c r="G16" s="73">
        <f>IFERROR(($D16*(VLOOKUP($C16,อ้างอิง!$G$11:$H$24,2,FALSE))),0)</f>
        <v>0</v>
      </c>
      <c r="H16" s="73">
        <f>IFERROR(($F16*(VLOOKUP($E16,อ้างอิง!$G$11:$H$24,2,FALSE))),0)</f>
        <v>0</v>
      </c>
      <c r="I16" s="74">
        <f t="shared" si="0"/>
        <v>0</v>
      </c>
      <c r="J16" s="64"/>
    </row>
    <row r="17" spans="1:10" ht="26" customHeight="1">
      <c r="A17" s="63"/>
      <c r="B17" s="65">
        <v>9</v>
      </c>
      <c r="C17" s="66"/>
      <c r="D17" s="88"/>
      <c r="E17" s="66"/>
      <c r="F17" s="88"/>
      <c r="G17" s="73">
        <f>IFERROR(($D17*(VLOOKUP($C17,อ้างอิง!$G$11:$H$24,2,FALSE))),0)</f>
        <v>0</v>
      </c>
      <c r="H17" s="73">
        <f>IFERROR(($F17*(VLOOKUP($E17,อ้างอิง!$G$11:$H$24,2,FALSE))),0)</f>
        <v>0</v>
      </c>
      <c r="I17" s="74">
        <f t="shared" si="0"/>
        <v>0</v>
      </c>
      <c r="J17" s="64"/>
    </row>
    <row r="18" spans="1:10" ht="26" customHeight="1">
      <c r="A18" s="63"/>
      <c r="B18" s="65">
        <v>10</v>
      </c>
      <c r="C18" s="66"/>
      <c r="D18" s="88"/>
      <c r="E18" s="66"/>
      <c r="F18" s="88"/>
      <c r="G18" s="73">
        <f>IFERROR(($D18*(VLOOKUP($C18,อ้างอิง!$G$11:$H$24,2,FALSE))),0)</f>
        <v>0</v>
      </c>
      <c r="H18" s="73">
        <f>IFERROR(($F18*(VLOOKUP($E18,อ้างอิง!$G$11:$H$24,2,FALSE))),0)</f>
        <v>0</v>
      </c>
      <c r="I18" s="74">
        <f t="shared" si="0"/>
        <v>0</v>
      </c>
      <c r="J18" s="64"/>
    </row>
    <row r="19" spans="1:10" ht="26" customHeight="1">
      <c r="A19" s="63"/>
      <c r="B19" s="65">
        <v>11</v>
      </c>
      <c r="C19" s="66"/>
      <c r="D19" s="66"/>
      <c r="E19" s="66"/>
      <c r="F19" s="66"/>
      <c r="G19" s="73">
        <f>IFERROR(($D19*(VLOOKUP($C19,อ้างอิง!$G$11:$H$24,2,FALSE))),0)</f>
        <v>0</v>
      </c>
      <c r="H19" s="73">
        <f>IFERROR(($F19*(VLOOKUP($E19,อ้างอิง!$G$11:$H$24,2,FALSE))),0)</f>
        <v>0</v>
      </c>
      <c r="I19" s="74">
        <f t="shared" si="0"/>
        <v>0</v>
      </c>
      <c r="J19" s="64"/>
    </row>
    <row r="20" spans="1:10" ht="26" customHeight="1">
      <c r="A20" s="63"/>
      <c r="B20" s="65">
        <v>12</v>
      </c>
      <c r="C20" s="66"/>
      <c r="D20" s="66"/>
      <c r="E20" s="66"/>
      <c r="F20" s="66"/>
      <c r="G20" s="73">
        <f>IFERROR(($D20*(VLOOKUP($C20,อ้างอิง!$G$11:$H$24,2,FALSE))),0)</f>
        <v>0</v>
      </c>
      <c r="H20" s="73">
        <f>IFERROR(($F20*(VLOOKUP($E20,อ้างอิง!$G$11:$H$24,2,FALSE))),0)</f>
        <v>0</v>
      </c>
      <c r="I20" s="74">
        <f t="shared" si="0"/>
        <v>0</v>
      </c>
      <c r="J20" s="64"/>
    </row>
    <row r="21" spans="1:10" ht="26" customHeight="1">
      <c r="A21" s="63"/>
      <c r="B21" s="65">
        <v>13</v>
      </c>
      <c r="C21" s="66"/>
      <c r="D21" s="66"/>
      <c r="E21" s="66"/>
      <c r="F21" s="66"/>
      <c r="G21" s="73">
        <f>IFERROR(($D21*(VLOOKUP($C21,อ้างอิง!$G$11:$H$24,2,FALSE))),0)</f>
        <v>0</v>
      </c>
      <c r="H21" s="73">
        <f>IFERROR(($F21*(VLOOKUP($E21,อ้างอิง!$G$11:$H$24,2,FALSE))),0)</f>
        <v>0</v>
      </c>
      <c r="I21" s="74">
        <f t="shared" si="0"/>
        <v>0</v>
      </c>
      <c r="J21" s="64"/>
    </row>
    <row r="22" spans="1:10" ht="26" customHeight="1">
      <c r="A22" s="63"/>
      <c r="B22" s="65">
        <v>14</v>
      </c>
      <c r="C22" s="66"/>
      <c r="D22" s="66"/>
      <c r="E22" s="66"/>
      <c r="F22" s="66"/>
      <c r="G22" s="73">
        <f>IFERROR(($D22*(VLOOKUP($C22,อ้างอิง!$G$11:$H$24,2,FALSE))),0)</f>
        <v>0</v>
      </c>
      <c r="H22" s="73">
        <f>IFERROR(($F22*(VLOOKUP($E22,อ้างอิง!$G$11:$H$24,2,FALSE))),0)</f>
        <v>0</v>
      </c>
      <c r="I22" s="74">
        <f t="shared" si="0"/>
        <v>0</v>
      </c>
      <c r="J22" s="64"/>
    </row>
    <row r="23" spans="1:10" ht="26" customHeight="1">
      <c r="A23" s="63"/>
      <c r="B23" s="65">
        <v>15</v>
      </c>
      <c r="C23" s="66"/>
      <c r="D23" s="66"/>
      <c r="E23" s="66"/>
      <c r="F23" s="66"/>
      <c r="G23" s="73">
        <f>IFERROR(($D23*(VLOOKUP($C23,อ้างอิง!$G$11:$H$24,2,FALSE))),0)</f>
        <v>0</v>
      </c>
      <c r="H23" s="73">
        <f>IFERROR(($F23*(VLOOKUP($E23,อ้างอิง!$G$11:$H$24,2,FALSE))),0)</f>
        <v>0</v>
      </c>
      <c r="I23" s="74">
        <f t="shared" si="0"/>
        <v>0</v>
      </c>
      <c r="J23" s="64"/>
    </row>
    <row r="24" spans="1:10" ht="26" customHeight="1">
      <c r="A24" s="63"/>
      <c r="B24" s="65">
        <v>16</v>
      </c>
      <c r="C24" s="66"/>
      <c r="D24" s="66"/>
      <c r="E24" s="66"/>
      <c r="F24" s="66"/>
      <c r="G24" s="73">
        <f>IFERROR(($D24*(VLOOKUP($C24,อ้างอิง!$G$11:$H$24,2,FALSE))),0)</f>
        <v>0</v>
      </c>
      <c r="H24" s="73">
        <f>IFERROR(($F24*(VLOOKUP($E24,อ้างอิง!$G$11:$H$24,2,FALSE))),0)</f>
        <v>0</v>
      </c>
      <c r="I24" s="74">
        <f t="shared" si="0"/>
        <v>0</v>
      </c>
      <c r="J24" s="64"/>
    </row>
    <row r="25" spans="1:10" ht="26" customHeight="1">
      <c r="A25" s="63"/>
      <c r="B25" s="65">
        <v>17</v>
      </c>
      <c r="C25" s="66"/>
      <c r="D25" s="66"/>
      <c r="E25" s="66"/>
      <c r="F25" s="66"/>
      <c r="G25" s="73">
        <f>IFERROR(($D25*(VLOOKUP($C25,อ้างอิง!$G$11:$H$24,2,FALSE))),0)</f>
        <v>0</v>
      </c>
      <c r="H25" s="73">
        <f>IFERROR(($F25*(VLOOKUP($E25,อ้างอิง!$G$11:$H$24,2,FALSE))),0)</f>
        <v>0</v>
      </c>
      <c r="I25" s="74">
        <f t="shared" si="0"/>
        <v>0</v>
      </c>
      <c r="J25" s="64"/>
    </row>
    <row r="26" spans="1:10" ht="26" customHeight="1">
      <c r="A26" s="63"/>
      <c r="B26" s="65">
        <v>18</v>
      </c>
      <c r="C26" s="66"/>
      <c r="D26" s="66"/>
      <c r="E26" s="66"/>
      <c r="F26" s="66"/>
      <c r="G26" s="73">
        <f>IFERROR(($D26*(VLOOKUP($C26,อ้างอิง!$G$11:$H$24,2,FALSE))),0)</f>
        <v>0</v>
      </c>
      <c r="H26" s="73">
        <f>IFERROR(($F26*(VLOOKUP($E26,อ้างอิง!$G$11:$H$24,2,FALSE))),0)</f>
        <v>0</v>
      </c>
      <c r="I26" s="74">
        <f t="shared" si="0"/>
        <v>0</v>
      </c>
      <c r="J26" s="64"/>
    </row>
    <row r="27" spans="1:10" ht="26" customHeight="1">
      <c r="A27" s="63"/>
      <c r="B27" s="65">
        <v>19</v>
      </c>
      <c r="C27" s="66"/>
      <c r="D27" s="66"/>
      <c r="E27" s="66"/>
      <c r="F27" s="66"/>
      <c r="G27" s="73">
        <f>IFERROR(($D27*(VLOOKUP($C27,อ้างอิง!$G$11:$H$24,2,FALSE))),0)</f>
        <v>0</v>
      </c>
      <c r="H27" s="73">
        <f>IFERROR(($F27*(VLOOKUP($E27,อ้างอิง!$G$11:$H$24,2,FALSE))),0)</f>
        <v>0</v>
      </c>
      <c r="I27" s="74">
        <f t="shared" si="0"/>
        <v>0</v>
      </c>
      <c r="J27" s="64"/>
    </row>
    <row r="28" spans="1:10" ht="26" customHeight="1">
      <c r="A28" s="63"/>
      <c r="B28" s="65">
        <v>20</v>
      </c>
      <c r="C28" s="66"/>
      <c r="D28" s="66"/>
      <c r="E28" s="66"/>
      <c r="F28" s="66"/>
      <c r="G28" s="73">
        <f>IFERROR(($D28*(VLOOKUP($C28,อ้างอิง!$G$11:$H$24,2,FALSE))),0)</f>
        <v>0</v>
      </c>
      <c r="H28" s="73">
        <f>IFERROR(($F28*(VLOOKUP($E28,อ้างอิง!$G$11:$H$24,2,FALSE))),0)</f>
        <v>0</v>
      </c>
      <c r="I28" s="74">
        <f t="shared" si="0"/>
        <v>0</v>
      </c>
      <c r="J28" s="64"/>
    </row>
    <row r="29" spans="1:10" ht="26" customHeight="1" thickBot="1">
      <c r="A29" s="63"/>
      <c r="B29" s="67" t="s">
        <v>8</v>
      </c>
      <c r="C29" s="68"/>
      <c r="D29" s="68"/>
      <c r="E29" s="68"/>
      <c r="F29" s="68"/>
      <c r="G29" s="75">
        <f>SUM(G9:G28)</f>
        <v>0</v>
      </c>
      <c r="H29" s="76">
        <f>SUM(H9:H28)</f>
        <v>0</v>
      </c>
      <c r="I29" s="75">
        <f>ROUNDDOWN(SUM(I9:I28),0)</f>
        <v>0</v>
      </c>
      <c r="J29" s="64"/>
    </row>
    <row r="30" spans="1:10" ht="26" customHeight="1">
      <c r="A30" s="63"/>
      <c r="B30" s="61"/>
      <c r="J30" s="64"/>
    </row>
    <row r="31" spans="1:10">
      <c r="A31" s="63"/>
      <c r="J31" s="64"/>
    </row>
    <row r="32" spans="1:10" ht="23" thickBot="1">
      <c r="A32" s="69"/>
      <c r="B32" s="70"/>
      <c r="C32" s="70"/>
      <c r="D32" s="70"/>
      <c r="E32" s="70"/>
      <c r="F32" s="70"/>
      <c r="G32" s="70"/>
      <c r="H32" s="70"/>
      <c r="I32" s="70"/>
      <c r="J32" s="71"/>
    </row>
  </sheetData>
  <dataConsolidate/>
  <mergeCells count="15">
    <mergeCell ref="A1:A4"/>
    <mergeCell ref="B1:H1"/>
    <mergeCell ref="C2:H2"/>
    <mergeCell ref="C3:H3"/>
    <mergeCell ref="C4:E4"/>
    <mergeCell ref="G4:H4"/>
    <mergeCell ref="B6:I6"/>
    <mergeCell ref="B7:B8"/>
    <mergeCell ref="C7:C8"/>
    <mergeCell ref="E7:E8"/>
    <mergeCell ref="F7:F8"/>
    <mergeCell ref="G7:G8"/>
    <mergeCell ref="H7:H8"/>
    <mergeCell ref="I7:I8"/>
    <mergeCell ref="D7:D8"/>
  </mergeCells>
  <pageMargins left="0.7" right="0.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อ้างอิง!$C$11:$C$18</xm:f>
          </x14:formula1>
          <xm:sqref>C13:C28 E13:E28</xm:sqref>
        </x14:dataValidation>
        <x14:dataValidation type="list" allowBlank="1" showInputMessage="1" showErrorMessage="1" xr:uid="{00000000-0002-0000-0200-000001000000}">
          <x14:formula1>
            <xm:f>อ้างอิง!$G$11:$G$24</xm:f>
          </x14:formula1>
          <xm:sqref>C9:C12 E9:E12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7D22-A17B-4EF2-8173-BB57B1EB8782}">
  <sheetPr>
    <tabColor theme="9" tint="-0.249977111117893"/>
  </sheetPr>
  <dimension ref="A1:K31"/>
  <sheetViews>
    <sheetView topLeftCell="B1" zoomScaleNormal="100" workbookViewId="0">
      <selection activeCell="D12" sqref="D12"/>
    </sheetView>
  </sheetViews>
  <sheetFormatPr defaultColWidth="8.90625" defaultRowHeight="22.5"/>
  <cols>
    <col min="1" max="1" width="10.08984375" style="56" customWidth="1"/>
    <col min="2" max="2" width="17.36328125" style="56" customWidth="1"/>
    <col min="3" max="3" width="30.453125" style="56" customWidth="1"/>
    <col min="4" max="4" width="42.90625" style="56" customWidth="1"/>
    <col min="5" max="5" width="17.6328125" style="56" customWidth="1"/>
    <col min="6" max="6" width="17.453125" style="56" customWidth="1"/>
    <col min="7" max="7" width="17.54296875" style="56" customWidth="1"/>
    <col min="8" max="8" width="16.6328125" style="56" customWidth="1"/>
    <col min="9" max="9" width="13.54296875" style="56" customWidth="1"/>
    <col min="10" max="10" width="3.90625" style="56" customWidth="1"/>
    <col min="11" max="11" width="28.6328125" style="56" customWidth="1"/>
    <col min="12" max="16384" width="8.90625" style="56"/>
  </cols>
  <sheetData>
    <row r="1" spans="1:11" ht="35" customHeight="1">
      <c r="A1" s="135"/>
      <c r="B1" s="138" t="s">
        <v>0</v>
      </c>
      <c r="C1" s="138"/>
      <c r="D1" s="138"/>
      <c r="E1" s="138"/>
      <c r="F1" s="138"/>
      <c r="G1" s="138"/>
      <c r="H1" s="51" t="s">
        <v>19</v>
      </c>
      <c r="I1" s="37" t="str">
        <f>+ลักษณะกิจกรรม!L1</f>
        <v>LESS-EE-02</v>
      </c>
    </row>
    <row r="2" spans="1:11" ht="26" customHeight="1">
      <c r="A2" s="136"/>
      <c r="B2" s="57" t="s">
        <v>5</v>
      </c>
      <c r="C2" s="139" t="str">
        <f>+ลักษณะกิจกรรม!C2</f>
        <v>การลดการใช้เชื้อเพลิงฟอสซิล</v>
      </c>
      <c r="D2" s="140"/>
      <c r="E2" s="140"/>
      <c r="F2" s="140"/>
      <c r="G2" s="141"/>
      <c r="H2" s="51" t="s">
        <v>20</v>
      </c>
      <c r="I2" s="36">
        <f>+ลักษณะกิจกรรม!L2</f>
        <v>6</v>
      </c>
    </row>
    <row r="3" spans="1:11" ht="26" customHeight="1">
      <c r="A3" s="136"/>
      <c r="B3" s="55" t="s">
        <v>3</v>
      </c>
      <c r="C3" s="110" t="str">
        <f>+ลักษณะกิจกรรม!C3</f>
        <v>กรอกข้อมูล</v>
      </c>
      <c r="D3" s="111"/>
      <c r="E3" s="111"/>
      <c r="F3" s="111"/>
      <c r="G3" s="112"/>
      <c r="H3" s="51" t="s">
        <v>1</v>
      </c>
      <c r="I3" s="36">
        <v>2</v>
      </c>
    </row>
    <row r="4" spans="1:11" ht="26" customHeight="1">
      <c r="A4" s="137"/>
      <c r="B4" s="55" t="s">
        <v>4</v>
      </c>
      <c r="C4" s="119" t="str">
        <f>+ลักษณะกิจกรรม!C4</f>
        <v>กรอกข้อมูล</v>
      </c>
      <c r="D4" s="120"/>
      <c r="E4" s="90" t="s">
        <v>11</v>
      </c>
      <c r="F4" s="123" t="str">
        <f>+ลักษณะกิจกรรม!I4</f>
        <v>กรอกข้อมูล</v>
      </c>
      <c r="G4" s="124"/>
      <c r="H4" s="51" t="s">
        <v>2</v>
      </c>
      <c r="I4" s="52" t="str">
        <f>+ลักษณะกิจกรรม!L4</f>
        <v>28/5/2568</v>
      </c>
    </row>
    <row r="5" spans="1:11" ht="26" customHeight="1" thickBot="1">
      <c r="A5" s="59"/>
      <c r="B5" s="60"/>
      <c r="C5" s="34"/>
      <c r="D5" s="34"/>
      <c r="E5" s="61"/>
      <c r="F5" s="35"/>
      <c r="G5" s="35"/>
      <c r="H5" s="60"/>
      <c r="I5" s="72"/>
    </row>
    <row r="6" spans="1:11" ht="26" customHeight="1" thickBot="1">
      <c r="A6" s="63"/>
      <c r="B6" s="131" t="s">
        <v>70</v>
      </c>
      <c r="C6" s="132"/>
      <c r="D6" s="132"/>
      <c r="E6" s="133"/>
      <c r="F6" s="133"/>
      <c r="G6" s="133"/>
      <c r="H6" s="134"/>
      <c r="I6" s="64"/>
    </row>
    <row r="7" spans="1:11" ht="26" customHeight="1">
      <c r="A7" s="63"/>
      <c r="B7" s="142" t="s">
        <v>7</v>
      </c>
      <c r="C7" s="150" t="s">
        <v>93</v>
      </c>
      <c r="D7" s="152" t="s">
        <v>94</v>
      </c>
      <c r="E7" s="148" t="s">
        <v>96</v>
      </c>
      <c r="F7" s="144" t="s">
        <v>95</v>
      </c>
      <c r="G7" s="144" t="s">
        <v>68</v>
      </c>
      <c r="H7" s="146" t="s">
        <v>69</v>
      </c>
      <c r="I7" s="64"/>
      <c r="K7" s="60" t="s">
        <v>87</v>
      </c>
    </row>
    <row r="8" spans="1:11" ht="92.25" customHeight="1">
      <c r="A8" s="63"/>
      <c r="B8" s="143"/>
      <c r="C8" s="151"/>
      <c r="D8" s="153"/>
      <c r="E8" s="149"/>
      <c r="F8" s="145"/>
      <c r="G8" s="145"/>
      <c r="H8" s="147"/>
      <c r="I8" s="64"/>
      <c r="K8" s="91" t="s">
        <v>91</v>
      </c>
    </row>
    <row r="9" spans="1:11" ht="26" customHeight="1">
      <c r="A9" s="63"/>
      <c r="B9" s="65">
        <v>1</v>
      </c>
      <c r="C9" s="66" t="s">
        <v>39</v>
      </c>
      <c r="D9" s="66" t="s">
        <v>62</v>
      </c>
      <c r="E9" s="97">
        <v>100</v>
      </c>
      <c r="F9" s="73">
        <f>IFERROR((E9*(VLOOKUP(D9,อ้างอิง!$C$11:$F$29,2,0))),0)*IFERROR(VLOOKUP(C9,อ้างอิง!$C$11:$F$29,3,0),0)</f>
        <v>218.15639999999999</v>
      </c>
      <c r="G9" s="73">
        <f>IFERROR(($E9*(VLOOKUP($D9,อ้างอิง!$C$11:$F$29,4,0))),0)</f>
        <v>174.52512000000002</v>
      </c>
      <c r="H9" s="74">
        <f>+F9-G9</f>
        <v>43.631279999999975</v>
      </c>
      <c r="I9" s="64"/>
      <c r="K9" s="92" t="s">
        <v>90</v>
      </c>
    </row>
    <row r="10" spans="1:11" ht="26" customHeight="1">
      <c r="A10" s="63"/>
      <c r="B10" s="65">
        <v>2</v>
      </c>
      <c r="C10" s="66"/>
      <c r="D10" s="66"/>
      <c r="E10" s="88"/>
      <c r="F10" s="73">
        <f>IFERROR((E10*(VLOOKUP(D10,อ้างอิง!$C$11:$F$29,2,0))),0)*IFERROR(VLOOKUP(C10,อ้างอิง!$C$11:$F$29,3,0),0)</f>
        <v>0</v>
      </c>
      <c r="G10" s="73">
        <f>IFERROR(($E10*(VLOOKUP($D10,อ้างอิง!$C$11:$F$29,4,0))),0)</f>
        <v>0</v>
      </c>
      <c r="H10" s="74">
        <f t="shared" ref="H10:H28" si="0">+F10-G10</f>
        <v>0</v>
      </c>
      <c r="I10" s="64"/>
      <c r="K10" s="92" t="s">
        <v>92</v>
      </c>
    </row>
    <row r="11" spans="1:11" ht="26" customHeight="1">
      <c r="A11" s="63"/>
      <c r="B11" s="65">
        <v>3</v>
      </c>
      <c r="C11" s="66"/>
      <c r="D11" s="66"/>
      <c r="E11" s="88"/>
      <c r="F11" s="73">
        <f>IFERROR((E11*(VLOOKUP(D11,อ้างอิง!$C$11:$F$29,2,0))),0)*IFERROR(VLOOKUP(C11,อ้างอิง!$C$11:$F$29,3,0),0)</f>
        <v>0</v>
      </c>
      <c r="G11" s="73">
        <f>IFERROR(($E11*(VLOOKUP($D11,อ้างอิง!$C$11:$F$29,4,0))),0)</f>
        <v>0</v>
      </c>
      <c r="H11" s="74">
        <f t="shared" si="0"/>
        <v>0</v>
      </c>
      <c r="I11" s="64"/>
    </row>
    <row r="12" spans="1:11" ht="26" customHeight="1">
      <c r="A12" s="63"/>
      <c r="B12" s="65">
        <v>4</v>
      </c>
      <c r="C12" s="66"/>
      <c r="D12" s="66"/>
      <c r="E12" s="88"/>
      <c r="F12" s="73">
        <f>IFERROR((E12*(VLOOKUP(D12,อ้างอิง!$C$11:$F$29,2,0))),0)*IFERROR(VLOOKUP(C12,อ้างอิง!$C$11:$F$29,3,0),0)</f>
        <v>0</v>
      </c>
      <c r="G12" s="73">
        <f>IFERROR(($E12*(VLOOKUP($D12,อ้างอิง!$C$11:$F$29,4,0))),0)</f>
        <v>0</v>
      </c>
      <c r="H12" s="74">
        <f t="shared" si="0"/>
        <v>0</v>
      </c>
      <c r="I12" s="64"/>
    </row>
    <row r="13" spans="1:11" ht="26" customHeight="1">
      <c r="A13" s="63"/>
      <c r="B13" s="65">
        <v>5</v>
      </c>
      <c r="C13" s="66"/>
      <c r="D13" s="66"/>
      <c r="E13" s="88"/>
      <c r="F13" s="73">
        <f>IFERROR((E13*(VLOOKUP(D13,อ้างอิง!$C$11:$F$29,2,0))),0)*IFERROR(VLOOKUP(C13,อ้างอิง!$C$11:$F$29,3,0),0)</f>
        <v>0</v>
      </c>
      <c r="G13" s="73">
        <f>IFERROR(($E13*(VLOOKUP($D13,อ้างอิง!$C$11:$F$29,4,0))),0)</f>
        <v>0</v>
      </c>
      <c r="H13" s="74">
        <f t="shared" si="0"/>
        <v>0</v>
      </c>
      <c r="I13" s="64"/>
    </row>
    <row r="14" spans="1:11" ht="26" customHeight="1">
      <c r="A14" s="63"/>
      <c r="B14" s="65">
        <v>6</v>
      </c>
      <c r="C14" s="66"/>
      <c r="D14" s="66"/>
      <c r="E14" s="88"/>
      <c r="F14" s="73">
        <f>IFERROR((E14*(VLOOKUP(D14,อ้างอิง!$C$11:$F$29,2,0))),0)*IFERROR(VLOOKUP(C14,อ้างอิง!$C$11:$F$29,3,0),0)</f>
        <v>0</v>
      </c>
      <c r="G14" s="73">
        <f>IFERROR(($E14*(VLOOKUP($D14,อ้างอิง!$C$11:$F$29,4,0))),0)</f>
        <v>0</v>
      </c>
      <c r="H14" s="74">
        <f t="shared" si="0"/>
        <v>0</v>
      </c>
      <c r="I14" s="64"/>
    </row>
    <row r="15" spans="1:11" ht="26" customHeight="1">
      <c r="A15" s="63"/>
      <c r="B15" s="65">
        <v>7</v>
      </c>
      <c r="C15" s="66"/>
      <c r="D15" s="66"/>
      <c r="E15" s="88"/>
      <c r="F15" s="73">
        <f>IFERROR((E15*(VLOOKUP(D15,อ้างอิง!$C$11:$F$29,2,0))),0)*IFERROR(VLOOKUP(C15,อ้างอิง!$C$11:$F$29,3,0),0)</f>
        <v>0</v>
      </c>
      <c r="G15" s="73">
        <f>IFERROR(($E15*(VLOOKUP($D15,อ้างอิง!$C$11:$F$29,4,0))),0)</f>
        <v>0</v>
      </c>
      <c r="H15" s="74">
        <f t="shared" si="0"/>
        <v>0</v>
      </c>
      <c r="I15" s="64"/>
    </row>
    <row r="16" spans="1:11" ht="26" customHeight="1">
      <c r="A16" s="63"/>
      <c r="B16" s="65">
        <v>8</v>
      </c>
      <c r="C16" s="66"/>
      <c r="D16" s="66"/>
      <c r="E16" s="88"/>
      <c r="F16" s="73">
        <f>IFERROR((E16*(VLOOKUP(D16,อ้างอิง!$C$11:$F$29,2,0))),0)*IFERROR(VLOOKUP(C16,อ้างอิง!$C$11:$F$29,3,0),0)</f>
        <v>0</v>
      </c>
      <c r="G16" s="73">
        <f>IFERROR(($E16*(VLOOKUP($D16,อ้างอิง!$C$11:$F$29,4,0))),0)</f>
        <v>0</v>
      </c>
      <c r="H16" s="74">
        <f t="shared" si="0"/>
        <v>0</v>
      </c>
      <c r="I16" s="64"/>
    </row>
    <row r="17" spans="1:9" ht="26" customHeight="1">
      <c r="A17" s="63"/>
      <c r="B17" s="65">
        <v>9</v>
      </c>
      <c r="C17" s="66"/>
      <c r="D17" s="66"/>
      <c r="E17" s="66"/>
      <c r="F17" s="73">
        <f>IFERROR((E17*(VLOOKUP(D17,อ้างอิง!$C$11:$F$29,2,0))),0)*IFERROR(VLOOKUP(C17,อ้างอิง!$C$11:$F$29,3,0),0)</f>
        <v>0</v>
      </c>
      <c r="G17" s="73">
        <f>IFERROR(($E17*(VLOOKUP($D17,อ้างอิง!$C$11:$F$29,4,0))),0)</f>
        <v>0</v>
      </c>
      <c r="H17" s="74">
        <f t="shared" si="0"/>
        <v>0</v>
      </c>
      <c r="I17" s="64"/>
    </row>
    <row r="18" spans="1:9" ht="26" customHeight="1">
      <c r="A18" s="63"/>
      <c r="B18" s="65">
        <v>10</v>
      </c>
      <c r="C18" s="66"/>
      <c r="D18" s="66"/>
      <c r="E18" s="66"/>
      <c r="F18" s="73">
        <f>IFERROR((E18*(VLOOKUP(D18,อ้างอิง!$C$11:$F$29,2,0))),0)*IFERROR(VLOOKUP(C18,อ้างอิง!$C$11:$F$29,3,0),0)</f>
        <v>0</v>
      </c>
      <c r="G18" s="73">
        <f>IFERROR(($E18*(VLOOKUP($D18,อ้างอิง!$C$11:$F$29,4,0))),0)</f>
        <v>0</v>
      </c>
      <c r="H18" s="74">
        <f t="shared" si="0"/>
        <v>0</v>
      </c>
      <c r="I18" s="64"/>
    </row>
    <row r="19" spans="1:9" ht="26" customHeight="1">
      <c r="A19" s="63"/>
      <c r="B19" s="65">
        <v>11</v>
      </c>
      <c r="C19" s="66"/>
      <c r="D19" s="66"/>
      <c r="E19" s="66"/>
      <c r="F19" s="73">
        <f>IFERROR((E19*(VLOOKUP(D19,อ้างอิง!$C$11:$F$29,2,0))),0)*IFERROR(VLOOKUP(C19,อ้างอิง!$C$11:$F$29,3,0),0)</f>
        <v>0</v>
      </c>
      <c r="G19" s="73">
        <f>IFERROR(($E19*(VLOOKUP($D19,อ้างอิง!$C$11:$F$29,4,0))),0)</f>
        <v>0</v>
      </c>
      <c r="H19" s="74">
        <f t="shared" si="0"/>
        <v>0</v>
      </c>
      <c r="I19" s="64"/>
    </row>
    <row r="20" spans="1:9" ht="26" customHeight="1">
      <c r="A20" s="63"/>
      <c r="B20" s="65">
        <v>12</v>
      </c>
      <c r="C20" s="66"/>
      <c r="D20" s="66"/>
      <c r="E20" s="66"/>
      <c r="F20" s="73">
        <f>IFERROR((E20*(VLOOKUP(D20,อ้างอิง!$C$11:$F$29,2,0))),0)*IFERROR(VLOOKUP(C20,อ้างอิง!$C$11:$F$29,3,0),0)</f>
        <v>0</v>
      </c>
      <c r="G20" s="73">
        <f>IFERROR(($E20*(VLOOKUP($D20,อ้างอิง!$C$11:$F$29,4,0))),0)</f>
        <v>0</v>
      </c>
      <c r="H20" s="74">
        <f t="shared" si="0"/>
        <v>0</v>
      </c>
      <c r="I20" s="64"/>
    </row>
    <row r="21" spans="1:9" ht="26" customHeight="1">
      <c r="A21" s="63"/>
      <c r="B21" s="65">
        <v>13</v>
      </c>
      <c r="C21" s="66"/>
      <c r="D21" s="66"/>
      <c r="E21" s="66"/>
      <c r="F21" s="73">
        <f>IFERROR((E21*(VLOOKUP(D21,อ้างอิง!$C$11:$F$29,2,0))),0)*IFERROR(VLOOKUP(C21,อ้างอิง!$C$11:$F$29,3,0),0)</f>
        <v>0</v>
      </c>
      <c r="G21" s="73">
        <f>IFERROR(($E21*(VLOOKUP($D21,อ้างอิง!$C$11:$F$29,4,0))),0)</f>
        <v>0</v>
      </c>
      <c r="H21" s="74">
        <f t="shared" si="0"/>
        <v>0</v>
      </c>
      <c r="I21" s="64"/>
    </row>
    <row r="22" spans="1:9" ht="26" customHeight="1">
      <c r="A22" s="63"/>
      <c r="B22" s="65">
        <v>14</v>
      </c>
      <c r="C22" s="66"/>
      <c r="D22" s="66"/>
      <c r="E22" s="66"/>
      <c r="F22" s="73">
        <f>IFERROR((E22*(VLOOKUP(D22,อ้างอิง!$C$11:$F$29,2,0))),0)*IFERROR(VLOOKUP(C22,อ้างอิง!$C$11:$F$29,3,0),0)</f>
        <v>0</v>
      </c>
      <c r="G22" s="73">
        <f>IFERROR(($E22*(VLOOKUP($D22,อ้างอิง!$C$11:$F$29,4,0))),0)</f>
        <v>0</v>
      </c>
      <c r="H22" s="74">
        <f t="shared" si="0"/>
        <v>0</v>
      </c>
      <c r="I22" s="64"/>
    </row>
    <row r="23" spans="1:9" ht="26" customHeight="1">
      <c r="A23" s="63"/>
      <c r="B23" s="65">
        <v>15</v>
      </c>
      <c r="C23" s="66"/>
      <c r="D23" s="66"/>
      <c r="E23" s="66"/>
      <c r="F23" s="73">
        <f>IFERROR((E23*(VLOOKUP(D23,อ้างอิง!$C$11:$F$29,2,0))),0)*IFERROR(VLOOKUP(C23,อ้างอิง!$C$11:$F$29,3,0),0)</f>
        <v>0</v>
      </c>
      <c r="G23" s="73">
        <f>IFERROR(($E23*(VLOOKUP($D23,อ้างอิง!$C$11:$F$29,4,0))),0)</f>
        <v>0</v>
      </c>
      <c r="H23" s="74">
        <f t="shared" si="0"/>
        <v>0</v>
      </c>
      <c r="I23" s="64"/>
    </row>
    <row r="24" spans="1:9" ht="26" customHeight="1">
      <c r="A24" s="63"/>
      <c r="B24" s="65">
        <v>16</v>
      </c>
      <c r="C24" s="66"/>
      <c r="D24" s="66"/>
      <c r="E24" s="66"/>
      <c r="F24" s="73">
        <f>IFERROR((E24*(VLOOKUP(D24,อ้างอิง!$C$11:$F$29,2,0))),0)*IFERROR(VLOOKUP(C24,อ้างอิง!$C$11:$F$29,3,0),0)</f>
        <v>0</v>
      </c>
      <c r="G24" s="73">
        <f>IFERROR(($E24*(VLOOKUP($D24,อ้างอิง!$C$11:$F$29,4,0))),0)</f>
        <v>0</v>
      </c>
      <c r="H24" s="74">
        <f t="shared" si="0"/>
        <v>0</v>
      </c>
      <c r="I24" s="64"/>
    </row>
    <row r="25" spans="1:9" ht="26" customHeight="1">
      <c r="A25" s="63"/>
      <c r="B25" s="65">
        <v>17</v>
      </c>
      <c r="C25" s="66"/>
      <c r="D25" s="66"/>
      <c r="E25" s="66"/>
      <c r="F25" s="73">
        <f>IFERROR((E25*(VLOOKUP(D25,อ้างอิง!$C$11:$F$29,2,0))),0)*IFERROR(VLOOKUP(C25,อ้างอิง!$C$11:$F$29,3,0),0)</f>
        <v>0</v>
      </c>
      <c r="G25" s="73">
        <f>IFERROR(($E25*(VLOOKUP($D25,อ้างอิง!$C$11:$F$29,4,0))),0)</f>
        <v>0</v>
      </c>
      <c r="H25" s="74">
        <f t="shared" si="0"/>
        <v>0</v>
      </c>
      <c r="I25" s="64"/>
    </row>
    <row r="26" spans="1:9" ht="26" customHeight="1">
      <c r="A26" s="63"/>
      <c r="B26" s="65">
        <v>18</v>
      </c>
      <c r="C26" s="66"/>
      <c r="D26" s="66"/>
      <c r="E26" s="66"/>
      <c r="F26" s="73">
        <f>IFERROR((E26*(VLOOKUP(D26,อ้างอิง!$C$11:$F$29,2,0))),0)*IFERROR(VLOOKUP(C26,อ้างอิง!$C$11:$F$29,3,0),0)</f>
        <v>0</v>
      </c>
      <c r="G26" s="73">
        <f>IFERROR(($E26*(VLOOKUP($D26,อ้างอิง!$C$11:$F$29,4,0))),0)</f>
        <v>0</v>
      </c>
      <c r="H26" s="74">
        <f t="shared" si="0"/>
        <v>0</v>
      </c>
      <c r="I26" s="64"/>
    </row>
    <row r="27" spans="1:9" ht="26" customHeight="1">
      <c r="A27" s="63"/>
      <c r="B27" s="65">
        <v>19</v>
      </c>
      <c r="C27" s="66"/>
      <c r="D27" s="66"/>
      <c r="E27" s="66"/>
      <c r="F27" s="73">
        <f>IFERROR((E27*(VLOOKUP(D27,อ้างอิง!$C$11:$F$29,2,0))),0)*IFERROR(VLOOKUP(C27,อ้างอิง!$C$11:$F$29,3,0),0)</f>
        <v>0</v>
      </c>
      <c r="G27" s="73">
        <f>IFERROR(($E27*(VLOOKUP($D27,อ้างอิง!$C$11:$F$29,4,0))),0)</f>
        <v>0</v>
      </c>
      <c r="H27" s="74">
        <f t="shared" si="0"/>
        <v>0</v>
      </c>
      <c r="I27" s="64"/>
    </row>
    <row r="28" spans="1:9" ht="26" customHeight="1">
      <c r="A28" s="63"/>
      <c r="B28" s="65">
        <v>20</v>
      </c>
      <c r="C28" s="66"/>
      <c r="D28" s="66"/>
      <c r="E28" s="66"/>
      <c r="F28" s="73">
        <f>IFERROR((E28*(VLOOKUP(D28,อ้างอิง!$C$11:$F$29,2,0))),0)*IFERROR(VLOOKUP(C28,อ้างอิง!$C$11:$F$29,3,0),0)</f>
        <v>0</v>
      </c>
      <c r="G28" s="73">
        <f>IFERROR(($E28*(VLOOKUP($D28,อ้างอิง!$C$11:$F$29,4,0))),0)</f>
        <v>0</v>
      </c>
      <c r="H28" s="74">
        <f t="shared" si="0"/>
        <v>0</v>
      </c>
      <c r="I28" s="64"/>
    </row>
    <row r="29" spans="1:9" ht="26" customHeight="1" thickBot="1">
      <c r="A29" s="63"/>
      <c r="B29" s="67" t="s">
        <v>8</v>
      </c>
      <c r="C29" s="68"/>
      <c r="D29" s="68"/>
      <c r="E29" s="68"/>
      <c r="F29" s="75">
        <f>SUM(F9:F28)</f>
        <v>218.15639999999999</v>
      </c>
      <c r="G29" s="76">
        <f>SUM(G9:G28)</f>
        <v>174.52512000000002</v>
      </c>
      <c r="H29" s="96">
        <f>ROUNDDOWN(SUM(H9:H28),0)</f>
        <v>43</v>
      </c>
      <c r="I29" s="64"/>
    </row>
    <row r="30" spans="1:9" ht="26" customHeight="1">
      <c r="A30" s="63"/>
      <c r="B30" s="61"/>
      <c r="I30" s="64"/>
    </row>
    <row r="31" spans="1:9" ht="23" thickBot="1">
      <c r="A31" s="69"/>
      <c r="B31" s="70"/>
      <c r="C31" s="70"/>
      <c r="D31" s="70"/>
      <c r="E31" s="70"/>
      <c r="F31" s="70"/>
      <c r="G31" s="70"/>
      <c r="H31" s="70"/>
      <c r="I31" s="71"/>
    </row>
  </sheetData>
  <dataConsolidate/>
  <mergeCells count="14">
    <mergeCell ref="A1:A4"/>
    <mergeCell ref="B1:G1"/>
    <mergeCell ref="C2:G2"/>
    <mergeCell ref="C3:G3"/>
    <mergeCell ref="C4:D4"/>
    <mergeCell ref="F4:G4"/>
    <mergeCell ref="B6:H6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A225A37-871A-4BD3-85E2-F9C1AA4566AC}">
          <x14:formula1>
            <xm:f>อ้างอิง!$C$11:$C$30</xm:f>
          </x14:formula1>
          <xm:sqref>C10:C16</xm:sqref>
        </x14:dataValidation>
        <x14:dataValidation type="list" allowBlank="1" showInputMessage="1" showErrorMessage="1" xr:uid="{5DE33783-FC2D-4855-AF76-E7356C5905C7}">
          <x14:formula1>
            <xm:f>อ้างอิง!$C$11:$C$23</xm:f>
          </x14:formula1>
          <xm:sqref>C17:C28</xm:sqref>
        </x14:dataValidation>
        <x14:dataValidation type="list" allowBlank="1" showInputMessage="1" showErrorMessage="1" xr:uid="{782B1C8E-F822-462A-AE07-FC4A86A4B87C}">
          <x14:formula1>
            <xm:f>อ้างอิง!$C$11:$C$24</xm:f>
          </x14:formula1>
          <xm:sqref>C9</xm:sqref>
        </x14:dataValidation>
        <x14:dataValidation type="list" allowBlank="1" showInputMessage="1" showErrorMessage="1" xr:uid="{8A09E537-0AA9-4FBA-89E0-4B9E3F14FD6E}">
          <x14:formula1>
            <xm:f>อ้างอิง!$C$11:$C$29</xm:f>
          </x14:formula1>
          <xm:sqref>D9:D28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91"/>
  <sheetViews>
    <sheetView topLeftCell="A11" zoomScaleNormal="100" workbookViewId="0">
      <selection activeCell="K25" sqref="K25"/>
    </sheetView>
  </sheetViews>
  <sheetFormatPr defaultColWidth="8.90625" defaultRowHeight="22.5"/>
  <cols>
    <col min="1" max="1" width="10.08984375" style="2" customWidth="1"/>
    <col min="2" max="2" width="23.36328125" style="2" customWidth="1"/>
    <col min="3" max="9" width="8.90625" style="2"/>
    <col min="10" max="10" width="12.36328125" style="2" customWidth="1"/>
    <col min="11" max="11" width="10.36328125" style="2" customWidth="1"/>
    <col min="12" max="12" width="12.36328125" style="2" customWidth="1"/>
    <col min="13" max="16384" width="8.90625" style="2"/>
  </cols>
  <sheetData>
    <row r="1" spans="1:12" ht="35" customHeight="1">
      <c r="A1" s="101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51" t="s">
        <v>19</v>
      </c>
      <c r="L1" s="37" t="str">
        <f>+ลักษณะกิจกรรม!L1</f>
        <v>LESS-EE-02</v>
      </c>
    </row>
    <row r="2" spans="1:12" ht="26" customHeight="1">
      <c r="A2" s="102"/>
      <c r="B2" s="50" t="s">
        <v>5</v>
      </c>
      <c r="C2" s="113" t="str">
        <f>+ลักษณะกิจกรรม!C2</f>
        <v>การลดการใช้เชื้อเพลิงฟอสซิล</v>
      </c>
      <c r="D2" s="114"/>
      <c r="E2" s="114"/>
      <c r="F2" s="114"/>
      <c r="G2" s="114"/>
      <c r="H2" s="114"/>
      <c r="I2" s="114"/>
      <c r="J2" s="115"/>
      <c r="K2" s="51" t="s">
        <v>20</v>
      </c>
      <c r="L2" s="36">
        <f>+ลักษณะกิจกรรม!L2</f>
        <v>6</v>
      </c>
    </row>
    <row r="3" spans="1:12" ht="26" customHeight="1">
      <c r="A3" s="102"/>
      <c r="B3" s="51" t="s">
        <v>3</v>
      </c>
      <c r="C3" s="160" t="str">
        <f>ลักษณะกิจกรรม!$C$3</f>
        <v>กรอกข้อมูล</v>
      </c>
      <c r="D3" s="161"/>
      <c r="E3" s="161"/>
      <c r="F3" s="161"/>
      <c r="G3" s="161"/>
      <c r="H3" s="161"/>
      <c r="I3" s="161"/>
      <c r="J3" s="162"/>
      <c r="K3" s="51" t="s">
        <v>1</v>
      </c>
      <c r="L3" s="36">
        <v>4</v>
      </c>
    </row>
    <row r="4" spans="1:12" ht="26" customHeight="1">
      <c r="A4" s="103"/>
      <c r="B4" s="51" t="s">
        <v>4</v>
      </c>
      <c r="C4" s="163" t="str">
        <f>ลักษณะกิจกรรม!$C$4</f>
        <v>กรอกข้อมูล</v>
      </c>
      <c r="D4" s="164"/>
      <c r="E4" s="164"/>
      <c r="F4" s="164"/>
      <c r="G4" s="121" t="s">
        <v>11</v>
      </c>
      <c r="H4" s="122"/>
      <c r="I4" s="165" t="str">
        <f>ลักษณะกิจกรรม!$I$4</f>
        <v>กรอกข้อมูล</v>
      </c>
      <c r="J4" s="166"/>
      <c r="K4" s="51" t="s">
        <v>2</v>
      </c>
      <c r="L4" s="52" t="str">
        <f>+ลักษณะกิจกรรม!L4</f>
        <v>28/5/2568</v>
      </c>
    </row>
    <row r="5" spans="1:12" ht="26" customHeight="1">
      <c r="A5" s="3"/>
      <c r="L5" s="4"/>
    </row>
    <row r="6" spans="1:12" ht="26" customHeight="1">
      <c r="B6" s="78" t="s">
        <v>102</v>
      </c>
      <c r="C6" s="79"/>
      <c r="D6" s="79"/>
      <c r="L6" s="4"/>
    </row>
    <row r="7" spans="1:12" ht="26" customHeight="1">
      <c r="B7" s="2" t="str">
        <f>+'ลดการใช้ (หน่วยปริมาณ)'!B6:I6</f>
        <v>ช่วงระยะเวลาที่ขอการรับรองปริมาณก๊าซเรือนกระจกที่ลดได้  .......(ระบุช่วงเวลา วัน เดือน ปี - วัน เดือน ปี ).........</v>
      </c>
      <c r="L7" s="4"/>
    </row>
    <row r="8" spans="1:12" ht="86" customHeight="1">
      <c r="B8" s="80" t="s">
        <v>24</v>
      </c>
      <c r="C8" s="77" t="s">
        <v>25</v>
      </c>
      <c r="D8" s="156" t="s">
        <v>77</v>
      </c>
      <c r="E8" s="156"/>
      <c r="F8" s="156"/>
      <c r="G8" s="77" t="s">
        <v>50</v>
      </c>
      <c r="H8" s="157" t="s">
        <v>26</v>
      </c>
      <c r="I8" s="157"/>
      <c r="J8" s="157"/>
      <c r="L8" s="4"/>
    </row>
    <row r="9" spans="1:12" ht="47" customHeight="1">
      <c r="B9" s="81">
        <f>+'ลดการใช้ (หน่วยปริมาณ)'!I29</f>
        <v>0</v>
      </c>
      <c r="C9" s="53" t="s">
        <v>25</v>
      </c>
      <c r="D9" s="158">
        <f>+'ลดการใช้ (หน่วยปริมาณ)'!G29</f>
        <v>0</v>
      </c>
      <c r="E9" s="159"/>
      <c r="F9" s="159"/>
      <c r="G9" s="53" t="s">
        <v>50</v>
      </c>
      <c r="H9" s="158">
        <f>+'ลดการใช้ (หน่วยปริมาณ)'!H29</f>
        <v>0</v>
      </c>
      <c r="I9" s="159"/>
      <c r="J9" s="159"/>
      <c r="L9" s="4"/>
    </row>
    <row r="10" spans="1:12" ht="26" customHeight="1">
      <c r="L10" s="4"/>
    </row>
    <row r="11" spans="1:12" ht="26" customHeight="1">
      <c r="B11" s="78" t="s">
        <v>103</v>
      </c>
      <c r="C11" s="79"/>
      <c r="D11" s="79"/>
      <c r="L11" s="4"/>
    </row>
    <row r="12" spans="1:12" ht="26" customHeight="1">
      <c r="B12" s="2" t="str">
        <f>+'ลดการใช้ (หน่วยพลังงาน)'!B6:I6</f>
        <v>ช่วงระยะเวลาที่ขอการรับรองปริมาณก๊าซเรือนกระจกที่ลดได้  .......(ระบุช่วงเวลา วัน เดือน ปี - วัน เดือน ปี ).........</v>
      </c>
      <c r="L12" s="4"/>
    </row>
    <row r="13" spans="1:12" ht="86" customHeight="1">
      <c r="B13" s="80" t="s">
        <v>21</v>
      </c>
      <c r="C13" s="77" t="s">
        <v>25</v>
      </c>
      <c r="D13" s="156" t="s">
        <v>77</v>
      </c>
      <c r="E13" s="156"/>
      <c r="F13" s="156"/>
      <c r="G13" s="77" t="s">
        <v>50</v>
      </c>
      <c r="H13" s="157" t="s">
        <v>22</v>
      </c>
      <c r="I13" s="157"/>
      <c r="J13" s="157"/>
      <c r="L13" s="4"/>
    </row>
    <row r="14" spans="1:12" ht="47" customHeight="1">
      <c r="B14" s="81">
        <f>+'ลดการใช้ (หน่วยพลังงาน)'!I29</f>
        <v>0</v>
      </c>
      <c r="C14" s="53" t="s">
        <v>25</v>
      </c>
      <c r="D14" s="158">
        <f>+'ลดการใช้ (หน่วยพลังงาน)'!G29</f>
        <v>0</v>
      </c>
      <c r="E14" s="159"/>
      <c r="F14" s="159"/>
      <c r="G14" s="53" t="s">
        <v>50</v>
      </c>
      <c r="H14" s="158">
        <f>+'ลดการใช้ (หน่วยพลังงาน)'!H29</f>
        <v>0</v>
      </c>
      <c r="I14" s="159"/>
      <c r="J14" s="159"/>
      <c r="L14" s="4"/>
    </row>
    <row r="15" spans="1:12" ht="26" customHeight="1">
      <c r="L15" s="4"/>
    </row>
    <row r="16" spans="1:12" ht="26" customHeight="1">
      <c r="B16" s="78" t="s">
        <v>104</v>
      </c>
      <c r="C16" s="79"/>
      <c r="D16" s="79"/>
      <c r="L16" s="4"/>
    </row>
    <row r="17" spans="1:12" ht="20" customHeight="1">
      <c r="B17" s="2" t="str">
        <f>เปลี่ยนชนิดเชื้อเพลิง!B6</f>
        <v>ช่วงระยะเวลาที่ขอการรับรองปริมาณก๊าซเรือนกระจกที่ลดได้  .......(ระบุช่วงเวลา วัน เดือน ปี - วัน เดือน ปี ).........</v>
      </c>
      <c r="L17" s="4"/>
    </row>
    <row r="18" spans="1:12" ht="86.15" customHeight="1">
      <c r="B18" s="80" t="s">
        <v>21</v>
      </c>
      <c r="C18" s="77" t="s">
        <v>25</v>
      </c>
      <c r="D18" s="156" t="s">
        <v>77</v>
      </c>
      <c r="E18" s="156"/>
      <c r="F18" s="156"/>
      <c r="G18" s="77" t="s">
        <v>50</v>
      </c>
      <c r="H18" s="157" t="s">
        <v>22</v>
      </c>
      <c r="I18" s="157"/>
      <c r="J18" s="157"/>
      <c r="L18" s="4"/>
    </row>
    <row r="19" spans="1:12" ht="47.15" customHeight="1">
      <c r="B19" s="81">
        <f>เปลี่ยนชนิดเชื้อเพลิง!H29</f>
        <v>43</v>
      </c>
      <c r="C19" s="53" t="s">
        <v>25</v>
      </c>
      <c r="D19" s="158">
        <f>เปลี่ยนชนิดเชื้อเพลิง!F29</f>
        <v>218.15639999999999</v>
      </c>
      <c r="E19" s="159"/>
      <c r="F19" s="159"/>
      <c r="G19" s="53" t="s">
        <v>50</v>
      </c>
      <c r="H19" s="158">
        <f>เปลี่ยนชนิดเชื้อเพลิง!H29</f>
        <v>43</v>
      </c>
      <c r="I19" s="159"/>
      <c r="J19" s="159"/>
      <c r="L19" s="4"/>
    </row>
    <row r="20" spans="1:12" ht="26.15" customHeight="1" thickBo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20" customHeight="1"/>
    <row r="22" spans="1:12" ht="20" customHeight="1"/>
    <row r="23" spans="1:12" ht="20" customHeight="1"/>
    <row r="86" spans="1:12">
      <c r="A86" s="3"/>
      <c r="L86" s="4"/>
    </row>
    <row r="87" spans="1:12">
      <c r="A87" s="3"/>
      <c r="L87" s="4"/>
    </row>
    <row r="88" spans="1:12">
      <c r="A88" s="3"/>
      <c r="L88" s="4"/>
    </row>
    <row r="89" spans="1:12">
      <c r="A89" s="3"/>
      <c r="L89" s="4"/>
    </row>
    <row r="90" spans="1:12">
      <c r="A90" s="3"/>
      <c r="L90" s="4"/>
    </row>
    <row r="91" spans="1:12" ht="23" thickBot="1">
      <c r="A91" s="5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5"/>
    </row>
  </sheetData>
  <mergeCells count="19"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  <mergeCell ref="D18:F18"/>
    <mergeCell ref="H18:J18"/>
    <mergeCell ref="D19:F19"/>
    <mergeCell ref="H19:J19"/>
    <mergeCell ref="D13:F13"/>
    <mergeCell ref="H13:J13"/>
    <mergeCell ref="D14:F14"/>
    <mergeCell ref="H14:J1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K33"/>
  <sheetViews>
    <sheetView showGridLines="0" topLeftCell="B1" zoomScaleNormal="100" workbookViewId="0">
      <selection activeCell="G11" sqref="G11"/>
    </sheetView>
  </sheetViews>
  <sheetFormatPr defaultColWidth="8.6328125" defaultRowHeight="22.5"/>
  <cols>
    <col min="1" max="2" width="8.6328125" style="2"/>
    <col min="3" max="3" width="42.08984375" style="2" customWidth="1"/>
    <col min="4" max="4" width="58.36328125" style="2" customWidth="1"/>
    <col min="5" max="5" width="50.08984375" style="2" customWidth="1"/>
    <col min="6" max="6" width="20.6328125" style="2" customWidth="1"/>
    <col min="7" max="7" width="43.453125" style="2" customWidth="1"/>
    <col min="8" max="8" width="22" style="2" customWidth="1"/>
    <col min="9" max="16384" width="8.6328125" style="2"/>
  </cols>
  <sheetData>
    <row r="1" spans="2:11" ht="50" customHeight="1">
      <c r="C1" s="33" t="s">
        <v>9</v>
      </c>
    </row>
    <row r="2" spans="2:11" ht="77" customHeight="1">
      <c r="C2" s="85" t="s">
        <v>78</v>
      </c>
      <c r="D2" s="82" t="s">
        <v>71</v>
      </c>
      <c r="E2" s="32"/>
      <c r="F2" s="32"/>
      <c r="G2" s="32"/>
    </row>
    <row r="3" spans="2:11" ht="77" customHeight="1">
      <c r="C3" s="86" t="s">
        <v>77</v>
      </c>
      <c r="D3" s="83" t="s">
        <v>79</v>
      </c>
      <c r="E3" s="30"/>
      <c r="F3" s="30"/>
      <c r="G3" s="30"/>
    </row>
    <row r="4" spans="2:11" ht="77" customHeight="1">
      <c r="C4" s="87" t="s">
        <v>22</v>
      </c>
      <c r="D4" s="84" t="s">
        <v>80</v>
      </c>
      <c r="E4" s="31"/>
      <c r="F4" s="31"/>
      <c r="G4" s="31"/>
    </row>
    <row r="5" spans="2:11" ht="25.25" customHeight="1">
      <c r="C5" s="28"/>
      <c r="D5" s="29"/>
    </row>
    <row r="6" spans="2:11" ht="27.65" customHeight="1">
      <c r="B6" s="21" t="s">
        <v>17</v>
      </c>
      <c r="D6" s="22"/>
    </row>
    <row r="7" spans="2:11" ht="25.25" customHeight="1">
      <c r="C7" s="42" t="s">
        <v>31</v>
      </c>
      <c r="D7" s="42" t="s">
        <v>32</v>
      </c>
      <c r="E7" s="42" t="s">
        <v>34</v>
      </c>
      <c r="F7" s="167" t="s">
        <v>47</v>
      </c>
    </row>
    <row r="8" spans="2:11" ht="25.25" customHeight="1">
      <c r="C8" s="40"/>
      <c r="D8" s="40" t="s">
        <v>33</v>
      </c>
      <c r="E8" s="40" t="s">
        <v>35</v>
      </c>
      <c r="F8" s="168"/>
    </row>
    <row r="9" spans="2:11" ht="48.65" customHeight="1">
      <c r="C9" s="47" t="s">
        <v>49</v>
      </c>
      <c r="D9" s="39" t="s">
        <v>82</v>
      </c>
      <c r="E9" s="41" t="s">
        <v>36</v>
      </c>
      <c r="F9" s="169"/>
      <c r="H9" s="2" t="s">
        <v>84</v>
      </c>
    </row>
    <row r="10" spans="2:11" ht="22.25" customHeight="1">
      <c r="C10" s="40"/>
      <c r="D10" s="43" t="s">
        <v>45</v>
      </c>
      <c r="E10" s="23" t="s">
        <v>46</v>
      </c>
      <c r="F10" s="46" t="s">
        <v>48</v>
      </c>
      <c r="G10" s="42" t="s">
        <v>31</v>
      </c>
      <c r="H10" s="23" t="s">
        <v>46</v>
      </c>
    </row>
    <row r="11" spans="2:11">
      <c r="C11" s="38" t="s">
        <v>99</v>
      </c>
      <c r="D11" s="44">
        <v>1.02</v>
      </c>
      <c r="E11" s="45">
        <f>56100/1000000</f>
        <v>5.6099999999999997E-2</v>
      </c>
      <c r="F11" s="45">
        <f>D11*E11</f>
        <v>5.7221999999999995E-2</v>
      </c>
      <c r="G11" s="38" t="s">
        <v>52</v>
      </c>
      <c r="H11" s="89">
        <f>56100/1000000</f>
        <v>5.6099999999999997E-2</v>
      </c>
      <c r="K11" s="2">
        <f>E11*1000*1000</f>
        <v>56099.999999999993</v>
      </c>
    </row>
    <row r="12" spans="2:11">
      <c r="C12" s="38" t="s">
        <v>38</v>
      </c>
      <c r="D12" s="44">
        <v>26.62</v>
      </c>
      <c r="E12" s="45">
        <f>63100/1000000</f>
        <v>6.3100000000000003E-2</v>
      </c>
      <c r="F12" s="45">
        <f t="shared" ref="F12:F24" si="0">D12*E12</f>
        <v>1.6797220000000002</v>
      </c>
      <c r="G12" s="38" t="s">
        <v>53</v>
      </c>
      <c r="H12" s="89">
        <f>63100/1000000</f>
        <v>6.3100000000000003E-2</v>
      </c>
    </row>
    <row r="13" spans="2:11">
      <c r="C13" s="38" t="s">
        <v>39</v>
      </c>
      <c r="D13" s="44">
        <v>31.48</v>
      </c>
      <c r="E13" s="45">
        <f>69300/1000000</f>
        <v>6.93E-2</v>
      </c>
      <c r="F13" s="45">
        <f t="shared" si="0"/>
        <v>2.1815639999999998</v>
      </c>
      <c r="G13" s="38" t="s">
        <v>54</v>
      </c>
      <c r="H13" s="89">
        <f>69300/1000000</f>
        <v>6.93E-2</v>
      </c>
    </row>
    <row r="14" spans="2:11">
      <c r="C14" s="38" t="s">
        <v>40</v>
      </c>
      <c r="D14" s="44">
        <v>36.42</v>
      </c>
      <c r="E14" s="45">
        <f>74100/1000000</f>
        <v>7.4099999999999999E-2</v>
      </c>
      <c r="F14" s="45">
        <f t="shared" si="0"/>
        <v>2.6987220000000001</v>
      </c>
      <c r="G14" s="38" t="s">
        <v>55</v>
      </c>
      <c r="H14" s="89">
        <f>74100/1000000</f>
        <v>7.4099999999999999E-2</v>
      </c>
    </row>
    <row r="15" spans="2:11">
      <c r="C15" s="38" t="s">
        <v>44</v>
      </c>
      <c r="D15" s="44">
        <v>39.770000000000003</v>
      </c>
      <c r="E15" s="45">
        <f>77400/1000000</f>
        <v>7.7399999999999997E-2</v>
      </c>
      <c r="F15" s="45">
        <f t="shared" si="0"/>
        <v>3.078198</v>
      </c>
      <c r="G15" s="38" t="s">
        <v>56</v>
      </c>
      <c r="H15" s="89">
        <f>77400/1000000</f>
        <v>7.7399999999999997E-2</v>
      </c>
    </row>
    <row r="16" spans="2:11">
      <c r="C16" s="38" t="s">
        <v>43</v>
      </c>
      <c r="D16" s="44">
        <v>10.47</v>
      </c>
      <c r="E16" s="45">
        <f>101000/1000000</f>
        <v>0.10100000000000001</v>
      </c>
      <c r="F16" s="45">
        <f>D16*E16</f>
        <v>1.0574700000000001</v>
      </c>
      <c r="G16" s="38" t="s">
        <v>57</v>
      </c>
      <c r="H16" s="89">
        <f>101000/1000000</f>
        <v>0.10100000000000001</v>
      </c>
    </row>
    <row r="17" spans="2:8">
      <c r="C17" s="38" t="s">
        <v>41</v>
      </c>
      <c r="D17" s="44">
        <v>26.37</v>
      </c>
      <c r="E17" s="45">
        <f>94600/1000000</f>
        <v>9.4600000000000004E-2</v>
      </c>
      <c r="F17" s="45">
        <f>D17*E17</f>
        <v>2.494602</v>
      </c>
      <c r="G17" s="38" t="s">
        <v>58</v>
      </c>
      <c r="H17" s="89">
        <f>94600/1000000</f>
        <v>9.4600000000000004E-2</v>
      </c>
    </row>
    <row r="18" spans="2:8">
      <c r="C18" s="38" t="s">
        <v>42</v>
      </c>
      <c r="D18" s="44">
        <v>31.4</v>
      </c>
      <c r="E18" s="45">
        <f>98300/1000000</f>
        <v>9.8299999999999998E-2</v>
      </c>
      <c r="F18" s="45">
        <f t="shared" si="0"/>
        <v>3.0866199999999999</v>
      </c>
      <c r="G18" s="38" t="s">
        <v>59</v>
      </c>
      <c r="H18" s="89">
        <f>98300/1000000</f>
        <v>9.8299999999999998E-2</v>
      </c>
    </row>
    <row r="19" spans="2:8">
      <c r="C19" s="38" t="s">
        <v>60</v>
      </c>
      <c r="D19" s="44">
        <v>31.48</v>
      </c>
      <c r="E19" s="45">
        <f>62370/1000000</f>
        <v>6.2370000000000002E-2</v>
      </c>
      <c r="F19" s="45">
        <f t="shared" si="0"/>
        <v>1.9634076</v>
      </c>
      <c r="G19" s="38" t="str">
        <f t="shared" ref="G19:G30" si="1">C19</f>
        <v>แก๊สโซฮอล์ 91 (ลิตร)</v>
      </c>
      <c r="H19" s="89">
        <f t="shared" ref="H19:H25" si="2">E19</f>
        <v>6.2370000000000002E-2</v>
      </c>
    </row>
    <row r="20" spans="2:8">
      <c r="C20" s="38" t="s">
        <v>61</v>
      </c>
      <c r="D20" s="44">
        <v>31.48</v>
      </c>
      <c r="E20" s="45">
        <f>62370/1000000</f>
        <v>6.2370000000000002E-2</v>
      </c>
      <c r="F20" s="45">
        <f t="shared" si="0"/>
        <v>1.9634076</v>
      </c>
      <c r="G20" s="38" t="str">
        <f t="shared" si="1"/>
        <v>แก๊สโซฮอล์ 95 (ลิตร)</v>
      </c>
      <c r="H20" s="89">
        <f t="shared" si="2"/>
        <v>6.2370000000000002E-2</v>
      </c>
    </row>
    <row r="21" spans="2:8">
      <c r="C21" s="38" t="s">
        <v>62</v>
      </c>
      <c r="D21" s="44">
        <v>31.48</v>
      </c>
      <c r="E21" s="45">
        <f>55440/1000000</f>
        <v>5.5440000000000003E-2</v>
      </c>
      <c r="F21" s="45">
        <f t="shared" si="0"/>
        <v>1.7452512000000002</v>
      </c>
      <c r="G21" s="38" t="str">
        <f t="shared" si="1"/>
        <v>E20 (ลิตร)</v>
      </c>
      <c r="H21" s="89">
        <f t="shared" si="2"/>
        <v>5.5440000000000003E-2</v>
      </c>
    </row>
    <row r="22" spans="2:8">
      <c r="C22" s="38" t="s">
        <v>63</v>
      </c>
      <c r="D22" s="44">
        <v>31.48</v>
      </c>
      <c r="E22" s="45">
        <f>10395/1000000</f>
        <v>1.0395E-2</v>
      </c>
      <c r="F22" s="45">
        <f t="shared" si="0"/>
        <v>0.32723459999999999</v>
      </c>
      <c r="G22" s="38" t="str">
        <f t="shared" si="1"/>
        <v>E85 (ลิตร)</v>
      </c>
      <c r="H22" s="89">
        <f t="shared" si="2"/>
        <v>1.0395E-2</v>
      </c>
    </row>
    <row r="23" spans="2:8">
      <c r="C23" s="38" t="s">
        <v>64</v>
      </c>
      <c r="D23" s="44">
        <v>36.42</v>
      </c>
      <c r="E23" s="45">
        <f>(74100*0.93)/1000000</f>
        <v>6.8913000000000002E-2</v>
      </c>
      <c r="F23" s="45">
        <f t="shared" si="0"/>
        <v>2.5098114600000003</v>
      </c>
      <c r="G23" s="38" t="str">
        <f t="shared" si="1"/>
        <v>ดีเซล B7 (ลิตร)</v>
      </c>
      <c r="H23" s="89">
        <f t="shared" si="2"/>
        <v>6.8913000000000002E-2</v>
      </c>
    </row>
    <row r="24" spans="2:8">
      <c r="C24" s="38" t="s">
        <v>83</v>
      </c>
      <c r="D24" s="44">
        <v>36.42</v>
      </c>
      <c r="E24" s="45">
        <f>(74100*0.9)/1000000</f>
        <v>6.6689999999999999E-2</v>
      </c>
      <c r="F24" s="45">
        <f t="shared" si="0"/>
        <v>2.4288498000000001</v>
      </c>
      <c r="G24" s="38" t="str">
        <f t="shared" si="1"/>
        <v>ดีเซล B10 (ลิตร)</v>
      </c>
      <c r="H24" s="89">
        <f t="shared" si="2"/>
        <v>6.6689999999999999E-2</v>
      </c>
    </row>
    <row r="25" spans="2:8">
      <c r="C25" s="39" t="s">
        <v>100</v>
      </c>
      <c r="D25" s="93">
        <v>29.45</v>
      </c>
      <c r="E25" s="94">
        <f>56100/1000000</f>
        <v>5.6099999999999997E-2</v>
      </c>
      <c r="F25" s="94">
        <f>D25*E25</f>
        <v>1.652145</v>
      </c>
      <c r="G25" s="39" t="str">
        <f t="shared" si="1"/>
        <v>ก๊าซธรรมชาติสำหรับยานพาหนะ NGV (ลิตร)</v>
      </c>
      <c r="H25" s="95">
        <f t="shared" si="2"/>
        <v>5.6099999999999997E-2</v>
      </c>
    </row>
    <row r="26" spans="2:8">
      <c r="C26" s="38" t="s">
        <v>101</v>
      </c>
      <c r="D26" s="93">
        <v>6.57</v>
      </c>
      <c r="E26" s="94">
        <v>0</v>
      </c>
      <c r="F26" s="94">
        <v>0</v>
      </c>
      <c r="G26" s="39" t="str">
        <f t="shared" si="1"/>
        <v>ชีวมวล-ขี้เลื่อยและเศษไม้ยางพารา (กก.)</v>
      </c>
      <c r="H26" s="95">
        <v>0</v>
      </c>
    </row>
    <row r="27" spans="2:8">
      <c r="C27" s="38" t="s">
        <v>88</v>
      </c>
      <c r="D27" s="44">
        <v>14.6</v>
      </c>
      <c r="E27" s="45">
        <v>0</v>
      </c>
      <c r="F27" s="45">
        <v>0</v>
      </c>
      <c r="G27" s="39" t="str">
        <f t="shared" si="1"/>
        <v>ชีวมวล-Wood pellet (กก.)</v>
      </c>
      <c r="H27" s="89">
        <v>0</v>
      </c>
    </row>
    <row r="28" spans="2:8">
      <c r="C28" s="38" t="s">
        <v>97</v>
      </c>
      <c r="D28" s="44">
        <v>21.5</v>
      </c>
      <c r="E28" s="45">
        <v>0</v>
      </c>
      <c r="F28" s="45">
        <v>0</v>
      </c>
      <c r="G28" s="38" t="str">
        <f t="shared" si="1"/>
        <v>ก๊าซชีวภาพ (ลบ.ม.)</v>
      </c>
      <c r="H28" s="89">
        <v>0</v>
      </c>
    </row>
    <row r="29" spans="2:8">
      <c r="C29" s="38" t="s">
        <v>98</v>
      </c>
      <c r="D29" s="44">
        <v>37</v>
      </c>
      <c r="E29" s="45">
        <v>0</v>
      </c>
      <c r="F29" s="45">
        <v>0</v>
      </c>
      <c r="G29" s="38" t="str">
        <f t="shared" si="1"/>
        <v>ไบโอมีเทนอัด หรือ CBG (ลบ.ม.)</v>
      </c>
      <c r="H29" s="89">
        <v>0</v>
      </c>
    </row>
    <row r="30" spans="2:8" ht="22.5" customHeight="1">
      <c r="C30" s="38" t="s">
        <v>105</v>
      </c>
      <c r="D30" s="40">
        <v>3.6</v>
      </c>
      <c r="E30" s="38"/>
      <c r="F30" s="38">
        <v>0.46820000000000001</v>
      </c>
      <c r="G30" s="38" t="str">
        <f t="shared" si="1"/>
        <v>ไฟฟ้า (kWh)</v>
      </c>
      <c r="H30" s="38"/>
    </row>
    <row r="31" spans="2:8" ht="24.5">
      <c r="B31" s="25"/>
      <c r="C31" s="27" t="s">
        <v>18</v>
      </c>
      <c r="D31" s="25"/>
      <c r="E31" s="25"/>
      <c r="F31" s="24"/>
      <c r="G31" s="26"/>
    </row>
    <row r="32" spans="2:8" ht="21" customHeight="1">
      <c r="B32" s="25"/>
      <c r="C32" s="27" t="s">
        <v>81</v>
      </c>
      <c r="D32" s="25"/>
      <c r="E32" s="25"/>
      <c r="F32" s="24"/>
      <c r="G32" s="26"/>
    </row>
    <row r="33" spans="3:7">
      <c r="C33" s="27" t="s">
        <v>89</v>
      </c>
      <c r="G33" s="2" t="s">
        <v>84</v>
      </c>
    </row>
  </sheetData>
  <sheetProtection algorithmName="SHA-512" hashValue="FKRL8yqzAnbaWBOpr9XU3ueM0rwSns2lBVLFDWZ6xW7PwSa/YMyHJjRt27X4aKgUJRvCFgbNMclVNfpqiHzlrQ==" saltValue="K8keJCburtSOWda87JbOfA==" spinCount="100000" sheet="1" objects="1" scenarios="1"/>
  <mergeCells count="1">
    <mergeCell ref="F7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ลักษณะกิจกรรม</vt:lpstr>
      <vt:lpstr>ลดการใช้ (หน่วยปริมาณ)</vt:lpstr>
      <vt:lpstr>ลดการใช้ (หน่วยพลังงาน)</vt:lpstr>
      <vt:lpstr>เปลี่ยนชนิดเชื้อเพลิง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2025-05-16T02:53:44Z</dcterms:modified>
</cp:coreProperties>
</file>