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การจัดการของเสีย\บังคับใช้ 01_10_2568\"/>
    </mc:Choice>
  </mc:AlternateContent>
  <xr:revisionPtr revIDLastSave="0" documentId="13_ncr:1_{017DACDB-00B7-4F41-81C3-25BD99FF2A1D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" sheetId="17" r:id="rId2"/>
    <sheet name="สรุปผลการประเมิน" sheetId="18" r:id="rId3"/>
    <sheet name="อ้างอิง" sheetId="14" r:id="rId4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7" l="1"/>
  <c r="G8" i="14" l="1"/>
  <c r="I4" i="18" l="1"/>
  <c r="C4" i="18"/>
  <c r="C3" i="18"/>
  <c r="B6" i="18"/>
  <c r="L4" i="18"/>
  <c r="L2" i="18"/>
  <c r="L1" i="18"/>
  <c r="C2" i="18"/>
  <c r="M4" i="17" l="1"/>
  <c r="K11" i="17"/>
  <c r="K10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9" i="17"/>
  <c r="I12" i="17" l="1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10" i="17"/>
  <c r="I11" i="17"/>
  <c r="I9" i="17"/>
  <c r="E28" i="14"/>
  <c r="D27" i="14"/>
  <c r="E27" i="14"/>
  <c r="E29" i="14"/>
  <c r="J12" i="17" l="1"/>
  <c r="L12" i="17" s="1"/>
  <c r="J28" i="17"/>
  <c r="L28" i="17" s="1"/>
  <c r="J23" i="17"/>
  <c r="L23" i="17" s="1"/>
  <c r="J22" i="17"/>
  <c r="L22" i="17" s="1"/>
  <c r="J21" i="17"/>
  <c r="L21" i="17" s="1"/>
  <c r="J20" i="17"/>
  <c r="L20" i="17" s="1"/>
  <c r="J19" i="17"/>
  <c r="L19" i="17" s="1"/>
  <c r="J13" i="17"/>
  <c r="L13" i="17" s="1"/>
  <c r="J10" i="17"/>
  <c r="L10" i="17" s="1"/>
  <c r="J17" i="17"/>
  <c r="L17" i="17" s="1"/>
  <c r="J18" i="17"/>
  <c r="L18" i="17" s="1"/>
  <c r="J14" i="17"/>
  <c r="L14" i="17" s="1"/>
  <c r="J9" i="17"/>
  <c r="L9" i="17" s="1"/>
  <c r="J27" i="17"/>
  <c r="L27" i="17" s="1"/>
  <c r="J26" i="17"/>
  <c r="L26" i="17" s="1"/>
  <c r="J11" i="17"/>
  <c r="L11" i="17" s="1"/>
  <c r="J16" i="17"/>
  <c r="L16" i="17" s="1"/>
  <c r="J25" i="17"/>
  <c r="L25" i="17" s="1"/>
  <c r="J15" i="17"/>
  <c r="L15" i="17" s="1"/>
  <c r="J24" i="17"/>
  <c r="L24" i="17" s="1"/>
  <c r="J29" i="17" l="1"/>
  <c r="D9" i="18" s="1"/>
  <c r="M2" i="17"/>
  <c r="L29" i="17"/>
  <c r="B9" i="18" s="1"/>
  <c r="C2" i="17"/>
  <c r="C3" i="17"/>
  <c r="C4" i="17"/>
  <c r="J4" i="17"/>
  <c r="C29" i="17"/>
  <c r="D29" i="17"/>
  <c r="E29" i="17"/>
  <c r="F29" i="17"/>
  <c r="H29" i="17"/>
  <c r="K29" i="17"/>
  <c r="H9" i="18" s="1"/>
</calcChain>
</file>

<file path=xl/sharedStrings.xml><?xml version="1.0" encoding="utf-8"?>
<sst xmlns="http://schemas.openxmlformats.org/spreadsheetml/2006/main" count="146" uniqueCount="111">
  <si>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</si>
  <si>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</si>
  <si>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</si>
  <si>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</si>
  <si>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</si>
  <si>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</si>
  <si>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</si>
  <si>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</si>
  <si>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</si>
  <si>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</si>
  <si>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</si>
  <si>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</si>
  <si>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</si>
  <si>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</si>
  <si>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</si>
  <si>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</si>
  <si>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</si>
  <si>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t>โครงการประเภทการจัดการของเสีย</t>
  </si>
  <si>
    <r>
      <t>CH</t>
    </r>
    <r>
      <rPr>
        <vertAlign val="subscript"/>
        <sz val="16"/>
        <color indexed="8"/>
        <rFont val="Browallia New"/>
        <family val="2"/>
      </rPr>
      <t>4</t>
    </r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</si>
  <si>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</si>
  <si>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</si>
  <si>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</si>
  <si>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</si>
  <si>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</si>
  <si>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</si>
  <si>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</si>
  <si>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e)</t>
    </r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</si>
  <si>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</si>
  <si>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</si>
  <si>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</si>
  <si>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</si>
  <si>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การกักเก็บก๊าซมีเทนจากการหมักเศษอาหารแบบไร้อากาศเพื่อนำไปใช้ประโยชน์</t>
  </si>
  <si>
    <t xml:space="preserve">1. มีการคัดแยกและรวบรวมเศษอาหาร (ที่สามารถย่อยสลายได้ง่าย) เข้าสู่ระบบหมักแบบไร้อากาศ </t>
  </si>
  <si>
    <t>การปล่อยก๊าซเรือนกระจกจากจากการดำเนินโครงการ (Project Emission)</t>
  </si>
  <si>
    <t>น้ำหนักเศษอาหาร (กิโลกรัม)</t>
  </si>
  <si>
    <t>ค่าการปล่อยก๊าซเรือนกระจกจากการใช้พลังงานไฟฟ้าในระบบหมักแบบไร้อากาศ</t>
  </si>
  <si>
    <t>ผลิตไฟฟ้า (%)</t>
  </si>
  <si>
    <t>ทดแทนน้ำมันดีเซล (%)</t>
  </si>
  <si>
    <t>ทดแทนก๊าซหุงต้ม (LPG) (%)</t>
  </si>
  <si>
    <t>LESS-WM-02</t>
  </si>
  <si>
    <t xml:space="preserve">การปล่อยก๊าซเรือนกระจกจากการรั่วของระบบหมักเศษอาหารแบบไร้อากาศ </t>
  </si>
  <si>
    <t>การปล่อยก๊าซเรือนกระจกจากการฝังกลบเศษอาหารในหลุมฝังกลบ</t>
  </si>
  <si>
    <t>EF_swd food</t>
  </si>
  <si>
    <t>Biogas</t>
  </si>
  <si>
    <t>ปริมาณเศษอาหาร x อัตราการเกิดก๊าซชีวภาพ</t>
  </si>
  <si>
    <t>ลบ.ม.</t>
  </si>
  <si>
    <t>ผลการศึกษาโครงการส่งเสริมเทคโนโลยีก๊าซชีวภาพเพื่อจัดการของเสียเศษอาหารฯ สำนักงานนโยบายและแผนพลังงาน กระทรวงพลังงาน (ข้อมูลการผลิตก๊าซชีวภาพเฉลี่ยของ 17 โครงการ)</t>
  </si>
  <si>
    <t>ลบ.ม./กิโลกรัมเศษอาหาร</t>
  </si>
  <si>
    <t>กรมพัฒนาพลังงานทดแทนและอนุรักษ์พลังงาน กระทรวงพลังงาน</t>
  </si>
  <si>
    <t xml:space="preserve">อัตราการทดแทน LPG ต่อก๊าซชีวภาพ 1 ลบ.ม. </t>
  </si>
  <si>
    <t>กิโลกรัม/ลบ.ม.</t>
  </si>
  <si>
    <t xml:space="preserve">อัตราการทดแทน น้ำมันดีเซล ต่อก๊าซชีวภาพ 1 ลบ.ม. </t>
  </si>
  <si>
    <t>ลิตร/ลบ.ม.</t>
  </si>
  <si>
    <t xml:space="preserve">อัตราการทดแทนกระแสไฟฟ้าต่อก๊าซชีวภาพ 1 ลบ.ม. </t>
  </si>
  <si>
    <t>kWh/ลบ.ม.</t>
  </si>
  <si>
    <t>รายงานผลการศึกษาค่าการปล่อยก๊าซเรือนกระจกจากการผลิตพลังงานไฟฟ้าของประเทศไทยฉบับล่าสุด โดย อบก.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</si>
  <si>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</si>
  <si>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ชนิดเชื้อเพลิงฟอสซิล</t>
  </si>
  <si>
    <t>ค่า NCV</t>
  </si>
  <si>
    <t>EF fuel</t>
  </si>
  <si>
    <t>ที่มา: ข้อมูลการตรวจวัด,ใบเสร็จขององค์กร</t>
  </si>
  <si>
    <t>ค่าความร้อนสุทธิ (Net Calorific Value)</t>
  </si>
  <si>
    <t>ค่าการปล่อยก๊าซเรือนกระจก</t>
  </si>
  <si>
    <t>ที่มา: 2006 IPCC Guidelines for National Greenhouse Gas Inventories, Volume 2: Energy, Table 1.4</t>
  </si>
  <si>
    <t>MJ/หน่วย</t>
  </si>
  <si>
    <r>
      <t>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eq/MJ</t>
    </r>
  </si>
  <si>
    <t xml:space="preserve">ไฟฟ้า </t>
  </si>
  <si>
    <t>กิโลวัตต์ชั่วโมง</t>
  </si>
  <si>
    <t xml:space="preserve">น้ำมันเบนซิน </t>
  </si>
  <si>
    <t>ลิตร</t>
  </si>
  <si>
    <t>น้ำมันดีเซล</t>
  </si>
  <si>
    <t xml:space="preserve"> ค่าศักยภาพทำให้โลกร้อน (GWP) ของก๊าซมีเทน </t>
  </si>
  <si>
    <t>T-VER-METH-WM-06 ระเบียบวิธีการลดก๊าซเรือนกระจกภาคสมัครใจสำหรับ การกักเก็บก๊าซมีเทนจากการหมักขยะอินทรีย์แบบไร้อากาศขนาดเล็กเพื่อนำไปใช้ประโยชน์</t>
  </si>
  <si>
    <t>ค่าการปล่อยก๊าซมีเทนจากการหมักขยะอินทรีย์แบบไร้อากาศ</t>
  </si>
  <si>
    <t>kgCH4/kg เศษอาหาร</t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</si>
  <si>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</si>
  <si>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t>ปริมาณก๊าซชีวภาพ (ลบ.ม.)</t>
  </si>
  <si>
    <t>กิโลกรัม</t>
  </si>
  <si>
    <t xml:space="preserve">ก๊าซปิโตรเลียมเหลว </t>
  </si>
  <si>
    <t>ทดแทนน้ำมันเบนซิน (%)</t>
  </si>
  <si>
    <t xml:space="preserve">อัตราการทดแทน น้ำมันเบนซิน ต่อก๊าซชีวภาพ 1 ลบ.ม. </t>
  </si>
  <si>
    <t>สัดส่วนก๊าซมีเทน</t>
  </si>
  <si>
    <r>
      <t>2. มีระบบกักเก็บและรวบรวมก๊าซซีวภาพไป</t>
    </r>
    <r>
      <rPr>
        <u/>
        <sz val="16"/>
        <color theme="1"/>
        <rFont val="Browallia New"/>
        <family val="2"/>
      </rPr>
      <t xml:space="preserve">ใช้ประโยชน์ทั้งหมด </t>
    </r>
    <r>
      <rPr>
        <sz val="16"/>
        <color theme="1"/>
        <rFont val="Browallia New"/>
        <family val="2"/>
      </rPr>
      <t>เช่น นำไปใช้ทดแทนก๊าซหุงต้ม นำไปผลิตไฟฟ้า</t>
    </r>
  </si>
  <si>
    <t>=</t>
  </si>
  <si>
    <t>-</t>
  </si>
  <si>
    <r>
      <t>ช่วงระยะเวลาที่ขอการรับรองปริมาณก๊าซเรือนกระจกที่ลดได้  ....</t>
    </r>
    <r>
      <rPr>
        <b/>
        <sz val="16"/>
        <color rgb="FFFF0000"/>
        <rFont val="Browallia New"/>
        <family val="2"/>
      </rPr>
      <t>.(ระบุช่วงเวลา วัน เดือน ปี - วัน เดือน ปี ).</t>
    </r>
    <r>
      <rPr>
        <b/>
        <sz val="16"/>
        <color theme="1"/>
        <rFont val="Browallia New"/>
        <family val="2"/>
      </rPr>
      <t>..</t>
    </r>
  </si>
  <si>
    <t>ค่าการปล่อยก๊าซเรือนกระจกสำหรับการจัดการขยะประเภทเศษอาหารด้วยวิธีการฝังกลบ (ประเภทของหลุมฝังกลบไม่มีระบบจัดการ ลึกมากกว่า 5 เมตร)</t>
  </si>
  <si>
    <t>T-VER-TOOL-WASTE-01 Version 7 การคำนวณการปล่อยก๊าซเรือนกระจกจากหลุมฝังกลบขยะมูลฝอยชุมชน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</si>
  <si>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eq/kg เศษอาหาร</t>
    </r>
  </si>
  <si>
    <t>อัตราการเกิดก๊าซชีวภาพ</t>
  </si>
  <si>
    <t xml:space="preserve">               2) ค่าศักยภาพทำให้โลกร้อน (GWP) ของก๊าซมีเทน เท่ากับ 28 และก๊าซไนตรัสออกไซด์ เท่ากับ 265 (อ้างอิง IPCC Fifth Assessment. Report (AR5))</t>
  </si>
  <si>
    <t>อ้างอิง IPCC Fifth Assessment. Report (AR5)</t>
  </si>
  <si>
    <t>ผลการศึกษาโครงการส่งเสริมเทคโนโลยีก๊าซชีวภาพเพื่อจัดการของเสียเศษอาหารฯ สำนักงานนโยบายและแผนพลังงาน กระทรวงพลังงาน (ค่าเฉลี่ยของ 17 โครงการ = 51.8%CH4)</t>
  </si>
  <si>
    <r>
      <t>= (W</t>
    </r>
    <r>
      <rPr>
        <vertAlign val="subscript"/>
        <sz val="16"/>
        <color theme="1"/>
        <rFont val="Browallia New"/>
        <family val="2"/>
      </rPr>
      <t>food</t>
    </r>
    <r>
      <rPr>
        <sz val="16"/>
        <color theme="1"/>
        <rFont val="Browallia New"/>
        <family val="2"/>
      </rPr>
      <t xml:space="preserve"> x 0.001 x GWP</t>
    </r>
    <r>
      <rPr>
        <vertAlign val="subscript"/>
        <sz val="16"/>
        <color theme="1"/>
        <rFont val="Browallia New"/>
        <family val="2"/>
      </rPr>
      <t>ch4</t>
    </r>
    <r>
      <rPr>
        <sz val="16"/>
        <color theme="1"/>
        <rFont val="Browallia New"/>
        <family val="2"/>
      </rPr>
      <t xml:space="preserve"> ) + (ปริมาณไฟฟ้าที่ใช้ในการดำเนินกิจกรรม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) </t>
    </r>
  </si>
  <si>
    <t xml:space="preserve">ค่าการปล่อยก๊าซเรือนกระจกจากระบบสายส่ง สำหรับผู้ใช้ไฟฟ้า </t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</si>
  <si>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</si>
  <si>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
เรือนกระจกจากกรณีฐาน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</si>
  <si>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</si>
  <si>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r>
      <t>ปริมาณการปล่อยก๊าซเรือนกระจกจากกรณีฐาน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</si>
  <si>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ที่มา: รายงานดุลยภาพพลังงานของประเทศไทย กรมพัฒนาพลังงานทดแทนและอนุรักษ์พลังงาน กระทรวงพลังงาน</t>
  </si>
  <si>
    <t xml:space="preserve">    ตัวอย่าง ก๋วยเตี๋ยวต้องแยกน้ำโดยผ่านตะแกรงก่อนที่จะนำไปชั่งน้ำหนัก</t>
  </si>
  <si>
    <t>3. สามารถตรวจวัดน้ำหนักเศษอาหารได้ โดยน้ำหนักของเศษอาหารต้องเป็นน้ำหนักแห้ง (ไม่รวมน้ำ)</t>
  </si>
  <si>
    <t>การปล่อยก๊าซเรือนกระจกจากการเผาไหม้เชื้อเพลิงฟอสซิล 
(กรณีที่มีการนำก๊าซชีวภาพไปผลิตความร้อนทดแทนเชื้อเพลิงฟอสซิล)</t>
  </si>
  <si>
    <t>การปล่อยก๊าซเรือนกระจกจากการเผาไหม้เชื้อเพลิงฟอสซิลเพื่อผลิตไฟฟ้า 
(กรณีที่มีการนำก๊าซชีวภาพไปผลิตไฟฟ้า)</t>
  </si>
  <si>
    <t>ปริมาณไฟฟ้าที่ใช้ในระบบ 
(กิโลวัตต์-ชั่วโมง)</t>
  </si>
  <si>
    <r>
      <t>ปริมาณการลด
การปล่อยก๊าซ
เรือนกระจก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</si>
  <si>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r>
      <t>ปริมาณ
การปล่อยก๊าซเรือนกระจก
กรณีฐาน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</si>
  <si>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r>
      <t xml:space="preserve">ร้อยละของการนำก๊าซชีวภาพไปใช้ประโยชน์  
</t>
    </r>
    <r>
      <rPr>
        <sz val="16"/>
        <color theme="1"/>
        <rFont val="Browallia New"/>
        <family val="2"/>
      </rPr>
      <t>(ค่า % รวมกันไม่เกิน 100)</t>
    </r>
  </si>
  <si>
    <t>28/5/2568</t>
  </si>
  <si>
    <t>GWP CH4</t>
  </si>
  <si>
    <r>
      <t>= (Wfood*EF_swd food) + (Biogas x อัตราการทดแทนการใช้พลังงานของก๊าซชีวภาพสำหรับเชื้อเพลิงฟอสซิล x NCV x EF</t>
    </r>
    <r>
      <rPr>
        <vertAlign val="subscript"/>
        <sz val="16"/>
        <color theme="1"/>
        <rFont val="Browallia New"/>
        <family val="2"/>
      </rPr>
      <t>fuel</t>
    </r>
    <r>
      <rPr>
        <sz val="16"/>
        <color theme="1"/>
        <rFont val="Browallia New"/>
        <family val="2"/>
      </rPr>
      <t>) 
   + (Biogas x อัตราการทดแทนการใช้พลังงานของก๊าซชีวภาพสำหรับผลิตไฟฟ้า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</si>
</sst>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#,##0.000"/>
    <numFmt numFmtId="167" formatCode="#,##0.0000"/>
    <numFmt numFmtId="168" formatCode="0.0000"/>
  </numFmts>
  <fonts count="27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sz val="16"/>
      <color indexed="8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vertAlign val="subscript"/>
      <sz val="16"/>
      <color indexed="8"/>
      <name val="Browallia New"/>
      <family val="2"/>
    </font>
    <font>
      <u/>
      <sz val="16"/>
      <color theme="1"/>
      <name val="Browallia New"/>
      <family val="2"/>
    </font>
    <font>
      <b/>
      <sz val="16"/>
      <name val="Browallia New"/>
      <family val="2"/>
    </font>
    <font>
      <b/>
      <sz val="18"/>
      <color theme="1"/>
      <name val="Browallia New"/>
      <family val="2"/>
    </font>
    <font>
      <b/>
      <sz val="18"/>
      <name val="Browallia New"/>
      <family val="2"/>
    </font>
    <font>
      <b/>
      <sz val="16"/>
      <color rgb="FFFF0000"/>
      <name val="Browallia New"/>
      <family val="2"/>
    </font>
    <font>
      <vertAlign val="subscript"/>
      <sz val="16"/>
      <color theme="1"/>
      <name val="Browallia New"/>
      <family val="2"/>
    </font>
    <font>
      <sz val="16"/>
      <color rgb="FF0000FF"/>
      <name val="Browallia New"/>
      <family val="2"/>
    </font>
    <font>
      <sz val="18"/>
      <color theme="1"/>
      <name val="Browallia New"/>
      <family val="2"/>
    </font>
    <font>
      <sz val="18"/>
      <name val="Browallia Ne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/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/>
    <xf numFmtId="0" fontId="8" fillId="0" borderId="0" xfId="0" applyFont="1" applyAlignment="1">
      <alignment wrapText="1"/>
    </xf>
    <xf numFmtId="0" fontId="8" fillId="0" borderId="1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11" fillId="0" borderId="1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 applyAlignment="1">
      <alignment vertical="top"/>
    </xf>
    <xf numFmtId="0" fontId="10" fillId="0" borderId="1" xfId="0" applyFont="1" applyBorder="1"/>
    <xf numFmtId="0" fontId="10" fillId="0" borderId="5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10" fillId="10" borderId="1" xfId="0" applyFont="1" applyFill="1" applyBorder="1" applyAlignment="1">
      <alignment vertical="center"/>
    </xf>
    <xf numFmtId="0" fontId="10" fillId="10" borderId="1" xfId="0" applyFont="1" applyFill="1" applyBorder="1"/>
    <xf numFmtId="0" fontId="10" fillId="10" borderId="25" xfId="0" applyFont="1" applyFill="1" applyBorder="1"/>
    <xf numFmtId="0" fontId="15" fillId="0" borderId="26" xfId="0" applyFont="1" applyBorder="1" applyAlignment="1">
      <alignment horizontal="center"/>
    </xf>
    <xf numFmtId="0" fontId="9" fillId="0" borderId="6" xfId="0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10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0" fillId="10" borderId="1" xfId="0" applyFont="1" applyFill="1" applyBorder="1" applyAlignment="1" applyProtection="1">
      <alignment vertical="center"/>
      <protection locked="0"/>
    </xf>
    <xf numFmtId="0" fontId="10" fillId="10" borderId="5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65" fontId="8" fillId="10" borderId="1" xfId="1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10" fillId="3" borderId="19" xfId="0" applyFont="1" applyFill="1" applyBorder="1" applyAlignment="1" applyProtection="1">
      <alignment horizontal="center"/>
      <protection locked="0"/>
    </xf>
    <xf numFmtId="165" fontId="8" fillId="3" borderId="20" xfId="1" applyNumberFormat="1" applyFont="1" applyFill="1" applyBorder="1" applyProtection="1">
      <protection locked="0"/>
    </xf>
    <xf numFmtId="0" fontId="8" fillId="0" borderId="16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164" fontId="8" fillId="10" borderId="1" xfId="1" applyFont="1" applyFill="1" applyBorder="1" applyProtection="1"/>
    <xf numFmtId="164" fontId="8" fillId="10" borderId="2" xfId="1" applyFont="1" applyFill="1" applyBorder="1" applyProtection="1"/>
    <xf numFmtId="164" fontId="8" fillId="3" borderId="20" xfId="1" applyFont="1" applyFill="1" applyBorder="1" applyProtection="1"/>
    <xf numFmtId="0" fontId="8" fillId="3" borderId="20" xfId="0" applyFont="1" applyFill="1" applyBorder="1"/>
    <xf numFmtId="0" fontId="15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21" fillId="10" borderId="1" xfId="0" quotePrefix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9" borderId="0" xfId="0" applyFont="1" applyFill="1"/>
    <xf numFmtId="0" fontId="8" fillId="7" borderId="0" xfId="0" applyFont="1" applyFill="1"/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10" fillId="1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1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/>
    <xf numFmtId="14" fontId="4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7" borderId="0" xfId="0" quotePrefix="1" applyFont="1" applyFill="1" applyAlignment="1">
      <alignment vertical="center"/>
    </xf>
    <xf numFmtId="0" fontId="8" fillId="9" borderId="0" xfId="0" quotePrefix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19" fillId="10" borderId="1" xfId="0" quotePrefix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164" fontId="20" fillId="16" borderId="1" xfId="0" applyNumberFormat="1" applyFont="1" applyFill="1" applyBorder="1" applyAlignment="1">
      <alignment vertical="center"/>
    </xf>
    <xf numFmtId="165" fontId="24" fillId="0" borderId="1" xfId="1" applyNumberFormat="1" applyFont="1" applyBorder="1" applyAlignment="1" applyProtection="1">
      <alignment wrapText="1"/>
      <protection locked="0"/>
    </xf>
    <xf numFmtId="165" fontId="24" fillId="0" borderId="1" xfId="1" applyNumberFormat="1" applyFont="1" applyBorder="1" applyAlignment="1" applyProtection="1">
      <alignment horizontal="right"/>
      <protection locked="0"/>
    </xf>
    <xf numFmtId="0" fontId="24" fillId="0" borderId="13" xfId="0" applyFont="1" applyBorder="1"/>
    <xf numFmtId="167" fontId="25" fillId="17" borderId="1" xfId="0" applyNumberFormat="1" applyFont="1" applyFill="1" applyBorder="1" applyAlignment="1">
      <alignment horizontal="center" vertical="center"/>
    </xf>
    <xf numFmtId="166" fontId="25" fillId="17" borderId="1" xfId="0" applyNumberFormat="1" applyFont="1" applyFill="1" applyBorder="1" applyAlignment="1">
      <alignment horizontal="center" vertical="center"/>
    </xf>
    <xf numFmtId="167" fontId="26" fillId="17" borderId="1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11" borderId="5" xfId="0" applyFont="1" applyFill="1" applyBorder="1" applyAlignment="1">
      <alignment horizontal="left" vertical="center" wrapText="1"/>
    </xf>
    <xf numFmtId="0" fontId="10" fillId="11" borderId="6" xfId="0" applyFont="1" applyFill="1" applyBorder="1" applyAlignment="1">
      <alignment horizontal="left" vertical="center" wrapText="1"/>
    </xf>
    <xf numFmtId="0" fontId="10" fillId="11" borderId="7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10" fillId="10" borderId="5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0" fillId="11" borderId="5" xfId="0" applyFont="1" applyFill="1" applyBorder="1" applyAlignment="1">
      <alignment horizontal="left" vertical="center"/>
    </xf>
    <xf numFmtId="0" fontId="10" fillId="11" borderId="6" xfId="0" applyFont="1" applyFill="1" applyBorder="1" applyAlignment="1">
      <alignment horizontal="left" vertical="center"/>
    </xf>
    <xf numFmtId="0" fontId="10" fillId="11" borderId="7" xfId="0" applyFont="1" applyFill="1" applyBorder="1" applyAlignment="1">
      <alignment horizontal="left" vertical="center"/>
    </xf>
    <xf numFmtId="0" fontId="10" fillId="12" borderId="31" xfId="0" applyFont="1" applyFill="1" applyBorder="1" applyAlignment="1" applyProtection="1">
      <alignment horizontal="center"/>
      <protection locked="0"/>
    </xf>
    <xf numFmtId="0" fontId="10" fillId="12" borderId="30" xfId="0" applyFont="1" applyFill="1" applyBorder="1" applyAlignment="1" applyProtection="1">
      <alignment horizontal="center"/>
      <protection locked="0"/>
    </xf>
    <xf numFmtId="0" fontId="10" fillId="12" borderId="32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1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10" fillId="4" borderId="29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5" xfId="0" applyFont="1" applyBorder="1"/>
    <xf numFmtId="0" fontId="9" fillId="0" borderId="6" xfId="0" applyFont="1" applyBorder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6" borderId="0" xfId="0" quotePrefix="1" applyFont="1" applyFill="1" applyAlignment="1">
      <alignment horizontal="left" vertical="center" wrapText="1"/>
    </xf>
    <xf numFmtId="0" fontId="10" fillId="13" borderId="27" xfId="0" quotePrefix="1" applyFont="1" applyFill="1" applyBorder="1" applyAlignment="1">
      <alignment horizontal="center" vertical="center"/>
    </xf>
    <xf numFmtId="0" fontId="10" fillId="13" borderId="28" xfId="0" quotePrefix="1" applyFont="1" applyFill="1" applyBorder="1" applyAlignment="1">
      <alignment horizontal="center" vertical="center"/>
    </xf>
    <xf numFmtId="0" fontId="10" fillId="13" borderId="29" xfId="0" quotePrefix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FF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57150</xdr:rowOff>
    </xdr:to>
    <xdr:pic>
      <xdr:nvPicPr>
        <xdr:cNvPr id="1050" name="Picture 1" descr="LOGO-LESS final.jpg">
          <a:extLst>
            <a:ext uri="{FF2B5EF4-FFF2-40B4-BE49-F238E27FC236}">
              <a16:creationId xmlns:a16="http://schemas.microsoft.com/office/drawing/2014/main" id="{3E785588-9B23-4DA4-BF73-9A3715704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56" name="Picture 1" descr="LOGO-LESS final.jpg">
          <a:extLst>
            <a:ext uri="{FF2B5EF4-FFF2-40B4-BE49-F238E27FC236}">
              <a16:creationId xmlns:a16="http://schemas.microsoft.com/office/drawing/2014/main" id="{FCB0B076-78E5-4E86-96CB-1B6371AF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144780</xdr:rowOff>
    </xdr:from>
    <xdr:to>
      <xdr:col>0</xdr:col>
      <xdr:colOff>1089660</xdr:colOff>
      <xdr:row>3</xdr:row>
      <xdr:rowOff>15240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7EBC845-0F62-4650-B4F1-EA37A1867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44780"/>
          <a:ext cx="91440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8"/>
  <sheetViews>
    <sheetView tabSelected="1" zoomScale="110" zoomScaleNormal="110" workbookViewId="0">
      <selection activeCell="L2" sqref="L2"/>
    </sheetView>
  </sheetViews>
  <sheetFormatPr defaultColWidth="8.90625" defaultRowHeight="22.5"/>
  <cols>
    <col min="1" max="1" width="10.08984375" style="2" customWidth="1"/>
    <col min="2" max="2" width="17.6328125" style="2" customWidth="1"/>
    <col min="3" max="10" width="9.269531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108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31" t="s">
        <v>27</v>
      </c>
      <c r="L1" s="32" t="s">
        <v>39</v>
      </c>
    </row>
    <row r="2" spans="1:12" ht="32.4" customHeight="1">
      <c r="A2" s="109"/>
      <c r="B2" s="29" t="s">
        <v>5</v>
      </c>
      <c r="C2" s="121" t="s">
        <v>31</v>
      </c>
      <c r="D2" s="122"/>
      <c r="E2" s="122"/>
      <c r="F2" s="122"/>
      <c r="G2" s="122"/>
      <c r="H2" s="122"/>
      <c r="I2" s="122"/>
      <c r="J2" s="123"/>
      <c r="K2" s="30" t="s">
        <v>28</v>
      </c>
      <c r="L2" s="27">
        <v>9</v>
      </c>
    </row>
    <row r="3" spans="1:12" ht="25.75" customHeight="1">
      <c r="A3" s="109"/>
      <c r="B3" s="30" t="s">
        <v>3</v>
      </c>
      <c r="C3" s="118" t="s">
        <v>14</v>
      </c>
      <c r="D3" s="119"/>
      <c r="E3" s="119"/>
      <c r="F3" s="119"/>
      <c r="G3" s="119"/>
      <c r="H3" s="119"/>
      <c r="I3" s="119"/>
      <c r="J3" s="120"/>
      <c r="K3" s="30" t="s">
        <v>1</v>
      </c>
      <c r="L3" s="27">
        <v>1</v>
      </c>
    </row>
    <row r="4" spans="1:12" ht="25.75" customHeight="1">
      <c r="A4" s="110"/>
      <c r="B4" s="30" t="s">
        <v>4</v>
      </c>
      <c r="C4" s="127" t="s">
        <v>14</v>
      </c>
      <c r="D4" s="128"/>
      <c r="E4" s="128"/>
      <c r="F4" s="128"/>
      <c r="G4" s="129" t="s">
        <v>15</v>
      </c>
      <c r="H4" s="130"/>
      <c r="I4" s="131" t="s">
        <v>14</v>
      </c>
      <c r="J4" s="132"/>
      <c r="K4" s="30" t="s">
        <v>2</v>
      </c>
      <c r="L4" s="28" t="s">
        <v>108</v>
      </c>
    </row>
    <row r="5" spans="1:12" ht="25.75" customHeight="1">
      <c r="A5" s="3"/>
      <c r="L5" s="4"/>
    </row>
    <row r="6" spans="1:12" ht="25.75" customHeight="1">
      <c r="A6" s="3"/>
      <c r="B6" s="133" t="s">
        <v>16</v>
      </c>
      <c r="C6" s="134"/>
      <c r="D6" s="134"/>
      <c r="E6" s="134"/>
      <c r="F6" s="134"/>
      <c r="G6" s="134"/>
      <c r="H6" s="134"/>
      <c r="I6" s="134"/>
      <c r="J6" s="134"/>
      <c r="K6" s="135"/>
      <c r="L6" s="4"/>
    </row>
    <row r="7" spans="1:12" ht="25.75" customHeight="1">
      <c r="A7" s="3"/>
      <c r="B7" s="5" t="s">
        <v>17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5.75" customHeight="1">
      <c r="A8" s="3"/>
      <c r="L8" s="4"/>
    </row>
    <row r="9" spans="1:12" ht="25.75" customHeight="1">
      <c r="A9" s="3"/>
      <c r="B9" s="111" t="s">
        <v>6</v>
      </c>
      <c r="C9" s="112"/>
      <c r="D9" s="112"/>
      <c r="E9" s="112"/>
      <c r="F9" s="112"/>
      <c r="G9" s="112"/>
      <c r="H9" s="112"/>
      <c r="I9" s="112"/>
      <c r="J9" s="112"/>
      <c r="K9" s="113"/>
      <c r="L9" s="4"/>
    </row>
    <row r="10" spans="1:12" ht="25.75" customHeight="1">
      <c r="A10" s="3"/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5.75" customHeight="1">
      <c r="A11" s="3"/>
      <c r="B11" s="11" t="s">
        <v>82</v>
      </c>
      <c r="C11" s="12"/>
      <c r="D11" s="12"/>
      <c r="E11" s="12"/>
      <c r="F11" s="12"/>
      <c r="G11" s="12"/>
      <c r="H11" s="12"/>
      <c r="I11" s="12"/>
      <c r="J11" s="12"/>
      <c r="K11" s="13"/>
      <c r="L11" s="4"/>
    </row>
    <row r="12" spans="1:12" ht="25.75" customHeight="1">
      <c r="A12" s="3"/>
      <c r="B12" s="11" t="s">
        <v>101</v>
      </c>
      <c r="C12" s="12"/>
      <c r="D12" s="12"/>
      <c r="E12" s="12"/>
      <c r="F12" s="12"/>
      <c r="G12" s="12"/>
      <c r="H12" s="12"/>
      <c r="I12" s="12"/>
      <c r="J12" s="12"/>
      <c r="K12" s="13"/>
      <c r="L12" s="4"/>
    </row>
    <row r="13" spans="1:12" ht="23.4" customHeight="1">
      <c r="A13" s="3"/>
      <c r="B13" s="104" t="s">
        <v>100</v>
      </c>
      <c r="C13" s="14"/>
      <c r="D13" s="14"/>
      <c r="E13" s="14"/>
      <c r="F13" s="14"/>
      <c r="G13" s="14"/>
      <c r="H13" s="14"/>
      <c r="I13" s="14"/>
      <c r="J13" s="14"/>
      <c r="K13" s="15"/>
      <c r="L13" s="4"/>
    </row>
    <row r="14" spans="1:12" ht="25.75" customHeight="1">
      <c r="A14" s="3"/>
      <c r="L14" s="4"/>
    </row>
    <row r="15" spans="1:12" ht="25.75" customHeight="1">
      <c r="A15" s="3"/>
      <c r="B15" s="114" t="s">
        <v>22</v>
      </c>
      <c r="C15" s="115"/>
      <c r="D15" s="115"/>
      <c r="E15" s="115"/>
      <c r="F15" s="115"/>
      <c r="G15" s="115"/>
      <c r="H15" s="115"/>
      <c r="I15" s="115"/>
      <c r="J15" s="115"/>
      <c r="K15" s="116"/>
      <c r="L15" s="4"/>
    </row>
    <row r="16" spans="1:12" ht="25.75" customHeight="1">
      <c r="A16" s="3"/>
      <c r="B16" s="23" t="s">
        <v>20</v>
      </c>
      <c r="C16" s="24" t="s">
        <v>21</v>
      </c>
      <c r="D16" s="20"/>
      <c r="E16" s="20"/>
      <c r="F16" s="20"/>
      <c r="G16" s="20"/>
      <c r="H16" s="20"/>
      <c r="I16" s="20"/>
      <c r="J16" s="20"/>
      <c r="K16" s="21"/>
      <c r="L16" s="4"/>
    </row>
    <row r="17" spans="1:12" ht="25.75" customHeight="1">
      <c r="A17" s="3"/>
      <c r="B17" s="19" t="s">
        <v>18</v>
      </c>
      <c r="C17" s="22" t="s">
        <v>41</v>
      </c>
      <c r="D17" s="20"/>
      <c r="E17" s="20"/>
      <c r="F17" s="20"/>
      <c r="G17" s="20"/>
      <c r="H17" s="20"/>
      <c r="I17" s="20"/>
      <c r="J17" s="20"/>
      <c r="K17" s="21"/>
      <c r="L17" s="4"/>
    </row>
    <row r="18" spans="1:12" ht="45" customHeight="1">
      <c r="A18" s="3"/>
      <c r="B18" s="1" t="s">
        <v>19</v>
      </c>
      <c r="C18" s="124" t="s">
        <v>102</v>
      </c>
      <c r="D18" s="125"/>
      <c r="E18" s="125"/>
      <c r="F18" s="125"/>
      <c r="G18" s="125"/>
      <c r="H18" s="125"/>
      <c r="I18" s="125"/>
      <c r="J18" s="125"/>
      <c r="K18" s="126"/>
      <c r="L18" s="4"/>
    </row>
    <row r="19" spans="1:12" ht="48" customHeight="1">
      <c r="A19" s="3"/>
      <c r="B19" s="1" t="s">
        <v>19</v>
      </c>
      <c r="C19" s="124" t="s">
        <v>103</v>
      </c>
      <c r="D19" s="125"/>
      <c r="E19" s="125"/>
      <c r="F19" s="125"/>
      <c r="G19" s="125"/>
      <c r="H19" s="125"/>
      <c r="I19" s="125"/>
      <c r="J19" s="125"/>
      <c r="K19" s="126"/>
      <c r="L19" s="4"/>
    </row>
    <row r="20" spans="1:12" ht="25.75" customHeight="1">
      <c r="A20" s="3"/>
      <c r="L20" s="4"/>
    </row>
    <row r="21" spans="1:12" ht="20" customHeight="1">
      <c r="A21" s="3"/>
      <c r="B21" s="114" t="s">
        <v>33</v>
      </c>
      <c r="C21" s="115"/>
      <c r="D21" s="115"/>
      <c r="E21" s="115"/>
      <c r="F21" s="115"/>
      <c r="G21" s="115"/>
      <c r="H21" s="115"/>
      <c r="I21" s="115"/>
      <c r="J21" s="115"/>
      <c r="K21" s="116"/>
      <c r="L21" s="4"/>
    </row>
    <row r="22" spans="1:12" ht="29.4" customHeight="1">
      <c r="A22" s="3"/>
      <c r="B22" s="23" t="s">
        <v>20</v>
      </c>
      <c r="C22" s="24" t="s">
        <v>21</v>
      </c>
      <c r="D22" s="20"/>
      <c r="E22" s="20"/>
      <c r="F22" s="20"/>
      <c r="G22" s="20"/>
      <c r="H22" s="20"/>
      <c r="I22" s="20"/>
      <c r="J22" s="20"/>
      <c r="K22" s="21"/>
      <c r="L22" s="4"/>
    </row>
    <row r="23" spans="1:12" ht="27.65" customHeight="1">
      <c r="A23" s="3"/>
      <c r="B23" s="19" t="s">
        <v>18</v>
      </c>
      <c r="C23" s="22" t="s">
        <v>40</v>
      </c>
      <c r="D23" s="20"/>
      <c r="E23" s="20"/>
      <c r="F23" s="20"/>
      <c r="G23" s="20"/>
      <c r="H23" s="20"/>
      <c r="I23" s="20"/>
      <c r="J23" s="20"/>
      <c r="K23" s="21"/>
      <c r="L23" s="4"/>
    </row>
    <row r="24" spans="1:12" ht="27.65" customHeight="1">
      <c r="A24" s="3"/>
      <c r="B24" s="1" t="s">
        <v>19</v>
      </c>
      <c r="C24" s="22" t="s">
        <v>35</v>
      </c>
      <c r="D24" s="20"/>
      <c r="E24" s="20"/>
      <c r="F24" s="20"/>
      <c r="G24" s="20"/>
      <c r="H24" s="20"/>
      <c r="I24" s="20"/>
      <c r="J24" s="20"/>
      <c r="K24" s="21"/>
      <c r="L24" s="4"/>
    </row>
    <row r="25" spans="1:12" ht="27.65" customHeight="1">
      <c r="A25" s="3"/>
      <c r="L25" s="4"/>
    </row>
    <row r="26" spans="1:12" ht="20" customHeight="1" thickBo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ht="20" customHeight="1"/>
    <row r="28" spans="1:12" ht="20" customHeight="1"/>
    <row r="29" spans="1:12" ht="20" customHeight="1"/>
    <row r="30" spans="1:12" ht="20" customHeight="1"/>
    <row r="93" spans="1:12">
      <c r="A93" s="3"/>
      <c r="L93" s="4"/>
    </row>
    <row r="94" spans="1:12">
      <c r="A94" s="3"/>
      <c r="L94" s="4"/>
    </row>
    <row r="95" spans="1:12">
      <c r="A95" s="3"/>
      <c r="L95" s="4"/>
    </row>
    <row r="96" spans="1:12">
      <c r="A96" s="3"/>
      <c r="L96" s="4"/>
    </row>
    <row r="97" spans="1:12">
      <c r="A97" s="3"/>
      <c r="L97" s="4"/>
    </row>
    <row r="98" spans="1:12" ht="23" thickBot="1">
      <c r="A98" s="1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8"/>
    </row>
  </sheetData>
  <sheetProtection algorithmName="SHA-512" hashValue="5mP+Nmv1dTB3skJ0GlTOD+QHcNYCGVdt1YqrTfQurZmnpJsymicVEHhO1k/1LMTMrc/lU19hNpeRMNBykDCuEA==" saltValue="y5tnJhRpWquf4g5tM1dvOg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3">
    <mergeCell ref="B21:K21"/>
    <mergeCell ref="C19:K19"/>
    <mergeCell ref="C4:F4"/>
    <mergeCell ref="G4:H4"/>
    <mergeCell ref="I4:J4"/>
    <mergeCell ref="B6:K6"/>
    <mergeCell ref="C18:K18"/>
    <mergeCell ref="A1:A4"/>
    <mergeCell ref="B9:K9"/>
    <mergeCell ref="B15:K15"/>
    <mergeCell ref="B1:J1"/>
    <mergeCell ref="C3:J3"/>
    <mergeCell ref="C2:J2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31"/>
  <sheetViews>
    <sheetView zoomScaleNormal="100" workbookViewId="0">
      <selection activeCell="J11" sqref="J11"/>
    </sheetView>
  </sheetViews>
  <sheetFormatPr defaultColWidth="8.90625" defaultRowHeight="22.5"/>
  <cols>
    <col min="1" max="1" width="10.08984375" style="42" customWidth="1"/>
    <col min="2" max="2" width="17.6328125" style="42" customWidth="1"/>
    <col min="3" max="3" width="15" style="42" customWidth="1"/>
    <col min="4" max="4" width="19.7265625" style="42" customWidth="1"/>
    <col min="5" max="8" width="13.36328125" style="42" customWidth="1"/>
    <col min="9" max="9" width="15.6328125" style="42" hidden="1" customWidth="1"/>
    <col min="10" max="11" width="18.08984375" style="42" customWidth="1"/>
    <col min="12" max="12" width="19.6328125" style="42" customWidth="1"/>
    <col min="13" max="13" width="11.08984375" style="42" customWidth="1"/>
    <col min="14" max="16384" width="8.90625" style="42"/>
  </cols>
  <sheetData>
    <row r="1" spans="1:13" ht="34.75" customHeight="1">
      <c r="A1" s="146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30" t="s">
        <v>27</v>
      </c>
      <c r="M1" s="65" t="str">
        <f>+ลักษณะกิจกรรม!L1</f>
        <v>LESS-WM-02</v>
      </c>
    </row>
    <row r="2" spans="1:13" ht="25.75" customHeight="1">
      <c r="A2" s="147"/>
      <c r="B2" s="43" t="s">
        <v>5</v>
      </c>
      <c r="C2" s="150" t="str">
        <f>+ลักษณะกิจกรรม!C2</f>
        <v>การกักเก็บก๊าซมีเทนจากการหมักเศษอาหารแบบไร้อากาศเพื่อนำไปใช้ประโยชน์</v>
      </c>
      <c r="D2" s="151"/>
      <c r="E2" s="151"/>
      <c r="F2" s="151"/>
      <c r="G2" s="151"/>
      <c r="H2" s="151"/>
      <c r="I2" s="151"/>
      <c r="J2" s="151"/>
      <c r="K2" s="152"/>
      <c r="L2" s="30" t="s">
        <v>28</v>
      </c>
      <c r="M2" s="27">
        <f>+ลักษณะกิจกรรม!L2</f>
        <v>9</v>
      </c>
    </row>
    <row r="3" spans="1:13" ht="25.75" customHeight="1">
      <c r="A3" s="147"/>
      <c r="B3" s="41" t="s">
        <v>3</v>
      </c>
      <c r="C3" s="118" t="str">
        <f>+ลักษณะกิจกรรม!C3</f>
        <v>กรอกข้อมูล</v>
      </c>
      <c r="D3" s="119"/>
      <c r="E3" s="119"/>
      <c r="F3" s="119"/>
      <c r="G3" s="119"/>
      <c r="H3" s="119"/>
      <c r="I3" s="119"/>
      <c r="J3" s="119"/>
      <c r="K3" s="120"/>
      <c r="L3" s="30" t="s">
        <v>1</v>
      </c>
      <c r="M3" s="27">
        <v>1</v>
      </c>
    </row>
    <row r="4" spans="1:13" ht="25.75" customHeight="1">
      <c r="A4" s="148"/>
      <c r="B4" s="41" t="s">
        <v>4</v>
      </c>
      <c r="C4" s="127" t="str">
        <f>+ลักษณะกิจกรรม!C4</f>
        <v>กรอกข้อมูล</v>
      </c>
      <c r="D4" s="128"/>
      <c r="E4" s="128"/>
      <c r="F4" s="128"/>
      <c r="G4" s="33"/>
      <c r="H4" s="44" t="s">
        <v>15</v>
      </c>
      <c r="I4" s="45"/>
      <c r="J4" s="131" t="str">
        <f>+ลักษณะกิจกรรม!I4</f>
        <v>กรอกข้อมูล</v>
      </c>
      <c r="K4" s="132"/>
      <c r="L4" s="30" t="s">
        <v>2</v>
      </c>
      <c r="M4" s="90" t="str">
        <f>+ลักษณะกิจกรรม!L4</f>
        <v>28/5/2568</v>
      </c>
    </row>
    <row r="5" spans="1:13" ht="25.75" customHeight="1" thickBot="1">
      <c r="A5" s="46"/>
      <c r="B5" s="47"/>
      <c r="C5" s="25"/>
      <c r="D5" s="25"/>
      <c r="E5" s="25"/>
      <c r="F5" s="25"/>
      <c r="G5" s="25"/>
      <c r="H5" s="48"/>
      <c r="I5" s="48"/>
      <c r="J5" s="26"/>
      <c r="K5" s="26"/>
      <c r="L5" s="47"/>
      <c r="M5" s="49"/>
    </row>
    <row r="6" spans="1:13" ht="25.75" customHeight="1">
      <c r="A6" s="50"/>
      <c r="B6" s="136" t="s">
        <v>85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51"/>
    </row>
    <row r="7" spans="1:13" ht="49.25" customHeight="1">
      <c r="A7" s="50"/>
      <c r="B7" s="139" t="s">
        <v>7</v>
      </c>
      <c r="C7" s="140" t="s">
        <v>34</v>
      </c>
      <c r="D7" s="141" t="s">
        <v>104</v>
      </c>
      <c r="E7" s="142" t="s">
        <v>107</v>
      </c>
      <c r="F7" s="142"/>
      <c r="G7" s="142"/>
      <c r="H7" s="142"/>
      <c r="I7" s="144" t="s">
        <v>76</v>
      </c>
      <c r="J7" s="143" t="s">
        <v>106</v>
      </c>
      <c r="K7" s="143" t="s">
        <v>75</v>
      </c>
      <c r="L7" s="143" t="s">
        <v>105</v>
      </c>
      <c r="M7" s="51"/>
    </row>
    <row r="8" spans="1:13" ht="67.75" customHeight="1">
      <c r="A8" s="50"/>
      <c r="B8" s="139"/>
      <c r="C8" s="140"/>
      <c r="D8" s="141"/>
      <c r="E8" s="52" t="s">
        <v>38</v>
      </c>
      <c r="F8" s="52" t="s">
        <v>37</v>
      </c>
      <c r="G8" s="52" t="s">
        <v>79</v>
      </c>
      <c r="H8" s="52" t="s">
        <v>36</v>
      </c>
      <c r="I8" s="145"/>
      <c r="J8" s="143"/>
      <c r="K8" s="143"/>
      <c r="L8" s="143"/>
      <c r="M8" s="51"/>
    </row>
    <row r="9" spans="1:13" ht="25.75" customHeight="1">
      <c r="A9" s="50"/>
      <c r="B9" s="53">
        <v>1</v>
      </c>
      <c r="C9" s="102">
        <v>1000</v>
      </c>
      <c r="D9" s="103">
        <v>20</v>
      </c>
      <c r="E9" s="103">
        <v>25</v>
      </c>
      <c r="F9" s="103">
        <v>25</v>
      </c>
      <c r="G9" s="103">
        <v>25</v>
      </c>
      <c r="H9" s="103">
        <v>25</v>
      </c>
      <c r="I9" s="54">
        <f>+C9*อ้างอิง!$G$10</f>
        <v>93</v>
      </c>
      <c r="J9" s="61">
        <f>IFERROR((C9*อ้างอิง!$G$8)+((I9*E9/100)*อ้างอิง!$G$11*อ้างอิง!$D$27*อ้างอิง!$E$27)+((I9*F9/100)*อ้างอิง!$G$12*อ้างอิง!$D$28*อ้างอิง!$E$28)+((I9*G9/100)*อ้างอิง!$G$13*อ้างอิง!$D$29*อ้างอิง!$E$29)+((I9*H9/100)*อ้างอิง!$G$14*อ้างอิง!$G$15),0)</f>
        <v>692.62449931649985</v>
      </c>
      <c r="K9" s="61">
        <f>IFERROR((C9*อ้างอิง!$G$16*อ้างอิง!$G$17)+(D9*อ้างอิง!$G$15),0)</f>
        <v>37.364000000000004</v>
      </c>
      <c r="L9" s="62">
        <f>IFERROR(J9-K9,0)</f>
        <v>655.26049931649982</v>
      </c>
      <c r="M9" s="51"/>
    </row>
    <row r="10" spans="1:13" ht="25.75" customHeight="1">
      <c r="A10" s="50"/>
      <c r="B10" s="53">
        <v>2</v>
      </c>
      <c r="C10" s="102">
        <v>1000</v>
      </c>
      <c r="D10" s="103">
        <v>20</v>
      </c>
      <c r="E10" s="103">
        <v>100</v>
      </c>
      <c r="F10" s="103"/>
      <c r="G10" s="103"/>
      <c r="H10" s="103"/>
      <c r="I10" s="54">
        <f>+C10*อ้างอิง!$G$10</f>
        <v>93</v>
      </c>
      <c r="J10" s="61">
        <f>IFERROR((C10*อ้างอิง!$G$8)+((I10*E10/100)*อ้างอิง!$G$11*อ้างอิง!$D$27*อ้างอิง!$E$27)+((I10*F10/100)*อ้างอิง!$G$12*อ้างอิง!$D$28*อ้างอิง!$E$28)+((I10*G10/100)*อ้างอิง!$G$13*อ้างอิง!$D$29*อ้างอิง!$E$29)+((I10*H10/100)*อ้างอิง!$G$14*อ้างอิง!$G$15),0)</f>
        <v>706.79323824599987</v>
      </c>
      <c r="K10" s="61">
        <f>IFERROR((C10*อ้างอิง!$G$16*อ้างอิง!$G$17)+(D10*อ้างอิง!$G$15),0)</f>
        <v>37.364000000000004</v>
      </c>
      <c r="L10" s="62">
        <f t="shared" ref="L10:L28" si="0">IFERROR(J10-K10,0)</f>
        <v>669.42923824599984</v>
      </c>
      <c r="M10" s="51"/>
    </row>
    <row r="11" spans="1:13" ht="25.75" customHeight="1">
      <c r="A11" s="50"/>
      <c r="B11" s="53">
        <v>3</v>
      </c>
      <c r="C11" s="102">
        <v>10000</v>
      </c>
      <c r="D11" s="103">
        <v>20</v>
      </c>
      <c r="E11" s="103"/>
      <c r="F11" s="103"/>
      <c r="G11" s="103"/>
      <c r="H11" s="103">
        <v>100</v>
      </c>
      <c r="I11" s="54">
        <f>+C11*อ้างอิง!$G$10</f>
        <v>930</v>
      </c>
      <c r="J11" s="61">
        <f>IFERROR((C11*อ้างอิง!$G$8)+((I11*E11/100)*อ้างอิง!$G$11*อ้างอิง!$D$27*อ้างอิง!$E$27)+((I11*F11/100)*อ้างอิง!$G$12*อ้างอิง!$D$28*อ้างอิง!$E$28)+((I11*G11/100)*อ้างอิง!$G$13*อ้างอิง!$D$29*อ้างอิง!$E$29)+((I11*H11/100)*อ้างอิง!$G$14*อ้างอิง!$G$15),0)</f>
        <v>6261.0611999999992</v>
      </c>
      <c r="K11" s="61">
        <f>IFERROR((C11*อ้างอิง!$G$16*อ้างอิง!$G$17)+(D11*อ้างอิง!$G$15),0)</f>
        <v>289.36399999999998</v>
      </c>
      <c r="L11" s="62">
        <f t="shared" si="0"/>
        <v>5971.6971999999996</v>
      </c>
      <c r="M11" s="51"/>
    </row>
    <row r="12" spans="1:13" ht="25.75" customHeight="1">
      <c r="A12" s="50"/>
      <c r="B12" s="53">
        <v>4</v>
      </c>
      <c r="C12" s="55"/>
      <c r="D12" s="55"/>
      <c r="E12" s="55"/>
      <c r="F12" s="55"/>
      <c r="G12" s="55"/>
      <c r="H12" s="55"/>
      <c r="I12" s="54">
        <f>+C12*อ้างอิง!$G$10</f>
        <v>0</v>
      </c>
      <c r="J12" s="61">
        <f>IFERROR((C12*อ้างอิง!$G$8)+((I12*E12/100)*อ้างอิง!$G$11*อ้างอิง!$D$27*อ้างอิง!$E$27)+((I12*F12/100)*อ้างอิง!$G$12*อ้างอิง!$D$28*อ้างอิง!$E$28)+((I12*G12/100)*อ้างอิง!$G$13*อ้างอิง!$D$29*อ้างอิง!$E$29)+((I12*H12/100)*อ้างอิง!$G$14*อ้างอิง!$G$15),0)</f>
        <v>0</v>
      </c>
      <c r="K12" s="61">
        <f>IFERROR((C12*อ้างอิง!$G$16*อ้างอิง!$G$17)+(D12*อ้างอิง!$G$15),0)</f>
        <v>0</v>
      </c>
      <c r="L12" s="62">
        <f t="shared" si="0"/>
        <v>0</v>
      </c>
      <c r="M12" s="51"/>
    </row>
    <row r="13" spans="1:13" ht="25.75" customHeight="1">
      <c r="A13" s="50"/>
      <c r="B13" s="53">
        <v>5</v>
      </c>
      <c r="C13" s="55"/>
      <c r="D13" s="55"/>
      <c r="E13" s="55"/>
      <c r="F13" s="55"/>
      <c r="G13" s="55"/>
      <c r="H13" s="55"/>
      <c r="I13" s="54">
        <f>+C13*อ้างอิง!$G$10</f>
        <v>0</v>
      </c>
      <c r="J13" s="61">
        <f>IFERROR((C13*อ้างอิง!$G$8)+((I13*E13/100)*อ้างอิง!$G$11*อ้างอิง!$D$27*อ้างอิง!$E$27)+((I13*F13/100)*อ้างอิง!$G$12*อ้างอิง!$D$28*อ้างอิง!$E$28)+((I13*G13/100)*อ้างอิง!$G$13*อ้างอิง!$D$29*อ้างอิง!$E$29)+((I13*H13/100)*อ้างอิง!$G$14*อ้างอิง!$G$15),0)</f>
        <v>0</v>
      </c>
      <c r="K13" s="61">
        <f>IFERROR((C13*อ้างอิง!$G$16*อ้างอิง!$G$17)+(D13*อ้างอิง!$G$15),0)</f>
        <v>0</v>
      </c>
      <c r="L13" s="62">
        <f t="shared" si="0"/>
        <v>0</v>
      </c>
      <c r="M13" s="51"/>
    </row>
    <row r="14" spans="1:13" ht="25.75" customHeight="1">
      <c r="A14" s="50"/>
      <c r="B14" s="53">
        <v>6</v>
      </c>
      <c r="C14" s="55"/>
      <c r="D14" s="55"/>
      <c r="E14" s="55"/>
      <c r="F14" s="55"/>
      <c r="G14" s="55"/>
      <c r="H14" s="55"/>
      <c r="I14" s="54">
        <f>+C14*อ้างอิง!$G$10</f>
        <v>0</v>
      </c>
      <c r="J14" s="61">
        <f>IFERROR((C14*อ้างอิง!$G$8)+((I14*E14/100)*อ้างอิง!$G$11*อ้างอิง!$D$27*อ้างอิง!$E$27)+((I14*F14/100)*อ้างอิง!$G$12*อ้างอิง!$D$28*อ้างอิง!$E$28)+((I14*G14/100)*อ้างอิง!$G$13*อ้างอิง!$D$29*อ้างอิง!$E$29)+((I14*H14/100)*อ้างอิง!$G$14*อ้างอิง!$G$15),0)</f>
        <v>0</v>
      </c>
      <c r="K14" s="61">
        <f>IFERROR((C14*อ้างอิง!$G$16*อ้างอิง!$G$17)+(D14*อ้างอิง!$G$15),0)</f>
        <v>0</v>
      </c>
      <c r="L14" s="62">
        <f t="shared" si="0"/>
        <v>0</v>
      </c>
      <c r="M14" s="51"/>
    </row>
    <row r="15" spans="1:13" ht="25.75" customHeight="1">
      <c r="A15" s="50"/>
      <c r="B15" s="53">
        <v>7</v>
      </c>
      <c r="C15" s="55"/>
      <c r="D15" s="55"/>
      <c r="E15" s="55"/>
      <c r="F15" s="55"/>
      <c r="G15" s="55"/>
      <c r="H15" s="55"/>
      <c r="I15" s="54">
        <f>+C15*อ้างอิง!$G$10</f>
        <v>0</v>
      </c>
      <c r="J15" s="61">
        <f>IFERROR((C15*อ้างอิง!$G$8)+((I15*E15/100)*อ้างอิง!$G$11*อ้างอิง!$D$27*อ้างอิง!$E$27)+((I15*F15/100)*อ้างอิง!$G$12*อ้างอิง!$D$28*อ้างอิง!$E$28)+((I15*G15/100)*อ้างอิง!$G$13*อ้างอิง!$D$29*อ้างอิง!$E$29)+((I15*H15/100)*อ้างอิง!$G$14*อ้างอิง!$G$15),0)</f>
        <v>0</v>
      </c>
      <c r="K15" s="61">
        <f>IFERROR((C15*อ้างอิง!$G$16*อ้างอิง!$G$17)+(D15*อ้างอิง!$G$15),0)</f>
        <v>0</v>
      </c>
      <c r="L15" s="62">
        <f t="shared" si="0"/>
        <v>0</v>
      </c>
      <c r="M15" s="51"/>
    </row>
    <row r="16" spans="1:13" ht="25.75" customHeight="1">
      <c r="A16" s="50"/>
      <c r="B16" s="53">
        <v>8</v>
      </c>
      <c r="C16" s="55"/>
      <c r="D16" s="55"/>
      <c r="E16" s="55"/>
      <c r="F16" s="55"/>
      <c r="G16" s="55"/>
      <c r="H16" s="55"/>
      <c r="I16" s="54">
        <f>+C16*อ้างอิง!$G$10</f>
        <v>0</v>
      </c>
      <c r="J16" s="61">
        <f>IFERROR((C16*อ้างอิง!$G$8)+((I16*E16/100)*อ้างอิง!$G$11*อ้างอิง!$D$27*อ้างอิง!$E$27)+((I16*F16/100)*อ้างอิง!$G$12*อ้างอิง!$D$28*อ้างอิง!$E$28)+((I16*G16/100)*อ้างอิง!$G$13*อ้างอิง!$D$29*อ้างอิง!$E$29)+((I16*H16/100)*อ้างอิง!$G$14*อ้างอิง!$G$15),0)</f>
        <v>0</v>
      </c>
      <c r="K16" s="61">
        <f>IFERROR((C16*อ้างอิง!$G$16*อ้างอิง!$G$17)+(D16*อ้างอิง!$G$15),0)</f>
        <v>0</v>
      </c>
      <c r="L16" s="62">
        <f t="shared" si="0"/>
        <v>0</v>
      </c>
      <c r="M16" s="51"/>
    </row>
    <row r="17" spans="1:13" ht="25.75" customHeight="1">
      <c r="A17" s="50"/>
      <c r="B17" s="53">
        <v>9</v>
      </c>
      <c r="C17" s="55"/>
      <c r="D17" s="55"/>
      <c r="E17" s="55"/>
      <c r="F17" s="55"/>
      <c r="G17" s="55"/>
      <c r="H17" s="55"/>
      <c r="I17" s="54">
        <f>+C17*อ้างอิง!$G$10</f>
        <v>0</v>
      </c>
      <c r="J17" s="61">
        <f>IFERROR((C17*อ้างอิง!$G$8)+((I17*E17/100)*อ้างอิง!$G$11*อ้างอิง!$D$27*อ้างอิง!$E$27)+((I17*F17/100)*อ้างอิง!$G$12*อ้างอิง!$D$28*อ้างอิง!$E$28)+((I17*G17/100)*อ้างอิง!$G$13*อ้างอิง!$D$29*อ้างอิง!$E$29)+((I17*H17/100)*อ้างอิง!$G$14*อ้างอิง!$G$15),0)</f>
        <v>0</v>
      </c>
      <c r="K17" s="61">
        <f>IFERROR((C17*อ้างอิง!$G$16*อ้างอิง!$G$17)+(D17*อ้างอิง!$G$15),0)</f>
        <v>0</v>
      </c>
      <c r="L17" s="62">
        <f t="shared" si="0"/>
        <v>0</v>
      </c>
      <c r="M17" s="51"/>
    </row>
    <row r="18" spans="1:13" ht="25.75" customHeight="1">
      <c r="A18" s="50"/>
      <c r="B18" s="53">
        <v>10</v>
      </c>
      <c r="C18" s="55"/>
      <c r="D18" s="55"/>
      <c r="E18" s="55"/>
      <c r="F18" s="55"/>
      <c r="G18" s="55"/>
      <c r="H18" s="55"/>
      <c r="I18" s="54">
        <f>+C18*อ้างอิง!$G$10</f>
        <v>0</v>
      </c>
      <c r="J18" s="61">
        <f>IFERROR((C18*อ้างอิง!$G$8)+((I18*E18/100)*อ้างอิง!$G$11*อ้างอิง!$D$27*อ้างอิง!$E$27)+((I18*F18/100)*อ้างอิง!$G$12*อ้างอิง!$D$28*อ้างอิง!$E$28)+((I18*G18/100)*อ้างอิง!$G$13*อ้างอิง!$D$29*อ้างอิง!$E$29)+((I18*H18/100)*อ้างอิง!$G$14*อ้างอิง!$G$15),0)</f>
        <v>0</v>
      </c>
      <c r="K18" s="61">
        <f>IFERROR((C18*อ้างอิง!$G$16*อ้างอิง!$G$17)+(D18*อ้างอิง!$G$15),0)</f>
        <v>0</v>
      </c>
      <c r="L18" s="62">
        <f t="shared" si="0"/>
        <v>0</v>
      </c>
      <c r="M18" s="51"/>
    </row>
    <row r="19" spans="1:13" ht="25.75" customHeight="1">
      <c r="A19" s="50"/>
      <c r="B19" s="53">
        <v>11</v>
      </c>
      <c r="C19" s="55"/>
      <c r="D19" s="55"/>
      <c r="E19" s="55"/>
      <c r="F19" s="55"/>
      <c r="G19" s="55"/>
      <c r="H19" s="55"/>
      <c r="I19" s="54">
        <f>+C19*อ้างอิง!$G$10</f>
        <v>0</v>
      </c>
      <c r="J19" s="61">
        <f>IFERROR((C19*อ้างอิง!$G$8)+((I19*E19/100)*อ้างอิง!$G$11*อ้างอิง!$D$27*อ้างอิง!$E$27)+((I19*F19/100)*อ้างอิง!$G$12*อ้างอิง!$D$28*อ้างอิง!$E$28)+((I19*G19/100)*อ้างอิง!$G$13*อ้างอิง!$D$29*อ้างอิง!$E$29)+((I19*H19/100)*อ้างอิง!$G$14*อ้างอิง!$G$15),0)</f>
        <v>0</v>
      </c>
      <c r="K19" s="61">
        <f>IFERROR((C19*อ้างอิง!$G$16*อ้างอิง!$G$17)+(D19*อ้างอิง!$G$15),0)</f>
        <v>0</v>
      </c>
      <c r="L19" s="62">
        <f t="shared" si="0"/>
        <v>0</v>
      </c>
      <c r="M19" s="51"/>
    </row>
    <row r="20" spans="1:13" ht="25.75" customHeight="1">
      <c r="A20" s="50"/>
      <c r="B20" s="53">
        <v>12</v>
      </c>
      <c r="C20" s="55"/>
      <c r="D20" s="55"/>
      <c r="E20" s="55"/>
      <c r="F20" s="55"/>
      <c r="G20" s="55"/>
      <c r="H20" s="55"/>
      <c r="I20" s="54">
        <f>+C20*อ้างอิง!$G$10</f>
        <v>0</v>
      </c>
      <c r="J20" s="61">
        <f>IFERROR((C20*อ้างอิง!$G$8)+((I20*E20/100)*อ้างอิง!$G$11*อ้างอิง!$D$27*อ้างอิง!$E$27)+((I20*F20/100)*อ้างอิง!$G$12*อ้างอิง!$D$28*อ้างอิง!$E$28)+((I20*G20/100)*อ้างอิง!$G$13*อ้างอิง!$D$29*อ้างอิง!$E$29)+((I20*H20/100)*อ้างอิง!$G$14*อ้างอิง!$G$15),0)</f>
        <v>0</v>
      </c>
      <c r="K20" s="61">
        <f>IFERROR((C20*อ้างอิง!$G$16*อ้างอิง!$G$17)+(D20*อ้างอิง!$G$15),0)</f>
        <v>0</v>
      </c>
      <c r="L20" s="62">
        <f t="shared" si="0"/>
        <v>0</v>
      </c>
      <c r="M20" s="51"/>
    </row>
    <row r="21" spans="1:13" ht="25.75" customHeight="1">
      <c r="A21" s="50"/>
      <c r="B21" s="53">
        <v>13</v>
      </c>
      <c r="C21" s="55"/>
      <c r="D21" s="55"/>
      <c r="E21" s="55"/>
      <c r="F21" s="55"/>
      <c r="G21" s="55"/>
      <c r="H21" s="55"/>
      <c r="I21" s="54">
        <f>+C21*อ้างอิง!$G$10</f>
        <v>0</v>
      </c>
      <c r="J21" s="61">
        <f>IFERROR((C21*อ้างอิง!$G$8)+((I21*E21/100)*อ้างอิง!$G$11*อ้างอิง!$D$27*อ้างอิง!$E$27)+((I21*F21/100)*อ้างอิง!$G$12*อ้างอิง!$D$28*อ้างอิง!$E$28)+((I21*G21/100)*อ้างอิง!$G$13*อ้างอิง!$D$29*อ้างอิง!$E$29)+((I21*H21/100)*อ้างอิง!$G$14*อ้างอิง!$G$15),0)</f>
        <v>0</v>
      </c>
      <c r="K21" s="61">
        <f>IFERROR((C21*อ้างอิง!$G$16*อ้างอิง!$G$17)+(D21*อ้างอิง!$G$15),0)</f>
        <v>0</v>
      </c>
      <c r="L21" s="62">
        <f t="shared" si="0"/>
        <v>0</v>
      </c>
      <c r="M21" s="51"/>
    </row>
    <row r="22" spans="1:13" ht="25.75" customHeight="1">
      <c r="A22" s="50"/>
      <c r="B22" s="53">
        <v>14</v>
      </c>
      <c r="C22" s="55"/>
      <c r="D22" s="55"/>
      <c r="E22" s="55"/>
      <c r="F22" s="55"/>
      <c r="G22" s="55"/>
      <c r="H22" s="55"/>
      <c r="I22" s="54">
        <f>+C22*อ้างอิง!$G$10</f>
        <v>0</v>
      </c>
      <c r="J22" s="61">
        <f>IFERROR((C22*อ้างอิง!$G$8)+((I22*E22/100)*อ้างอิง!$G$11*อ้างอิง!$D$27*อ้างอิง!$E$27)+((I22*F22/100)*อ้างอิง!$G$12*อ้างอิง!$D$28*อ้างอิง!$E$28)+((I22*G22/100)*อ้างอิง!$G$13*อ้างอิง!$D$29*อ้างอิง!$E$29)+((I22*H22/100)*อ้างอิง!$G$14*อ้างอิง!$G$15),0)</f>
        <v>0</v>
      </c>
      <c r="K22" s="61">
        <f>IFERROR((C22*อ้างอิง!$G$16*อ้างอิง!$G$17)+(D22*อ้างอิง!$G$15),0)</f>
        <v>0</v>
      </c>
      <c r="L22" s="62">
        <f t="shared" si="0"/>
        <v>0</v>
      </c>
      <c r="M22" s="51"/>
    </row>
    <row r="23" spans="1:13" ht="25.75" customHeight="1">
      <c r="A23" s="50"/>
      <c r="B23" s="53">
        <v>15</v>
      </c>
      <c r="C23" s="55"/>
      <c r="D23" s="55"/>
      <c r="E23" s="55"/>
      <c r="F23" s="55"/>
      <c r="G23" s="55"/>
      <c r="H23" s="55"/>
      <c r="I23" s="54">
        <f>+C23*อ้างอิง!$G$10</f>
        <v>0</v>
      </c>
      <c r="J23" s="61">
        <f>IFERROR((C23*อ้างอิง!$G$8)+((I23*E23/100)*อ้างอิง!$G$11*อ้างอิง!$D$27*อ้างอิง!$E$27)+((I23*F23/100)*อ้างอิง!$G$12*อ้างอิง!$D$28*อ้างอิง!$E$28)+((I23*G23/100)*อ้างอิง!$G$13*อ้างอิง!$D$29*อ้างอิง!$E$29)+((I23*H23/100)*อ้างอิง!$G$14*อ้างอิง!$G$15),0)</f>
        <v>0</v>
      </c>
      <c r="K23" s="61">
        <f>IFERROR((C23*อ้างอิง!$G$16*อ้างอิง!$G$17)+(D23*อ้างอิง!$G$15),0)</f>
        <v>0</v>
      </c>
      <c r="L23" s="62">
        <f t="shared" si="0"/>
        <v>0</v>
      </c>
      <c r="M23" s="51"/>
    </row>
    <row r="24" spans="1:13" ht="25.75" customHeight="1">
      <c r="A24" s="50"/>
      <c r="B24" s="53">
        <v>16</v>
      </c>
      <c r="C24" s="55"/>
      <c r="D24" s="55"/>
      <c r="E24" s="55"/>
      <c r="F24" s="55"/>
      <c r="G24" s="55"/>
      <c r="H24" s="55"/>
      <c r="I24" s="54">
        <f>+C24*อ้างอิง!$G$10</f>
        <v>0</v>
      </c>
      <c r="J24" s="61">
        <f>IFERROR((C24*อ้างอิง!$G$8)+((I24*E24/100)*อ้างอิง!$G$11*อ้างอิง!$D$27*อ้างอิง!$E$27)+((I24*F24/100)*อ้างอิง!$G$12*อ้างอิง!$D$28*อ้างอิง!$E$28)+((I24*G24/100)*อ้างอิง!$G$13*อ้างอิง!$D$29*อ้างอิง!$E$29)+((I24*H24/100)*อ้างอิง!$G$14*อ้างอิง!$G$15),0)</f>
        <v>0</v>
      </c>
      <c r="K24" s="61">
        <f>IFERROR((C24*อ้างอิง!$G$16*อ้างอิง!$G$17)+(D24*อ้างอิง!$G$15),0)</f>
        <v>0</v>
      </c>
      <c r="L24" s="62">
        <f t="shared" si="0"/>
        <v>0</v>
      </c>
      <c r="M24" s="51"/>
    </row>
    <row r="25" spans="1:13" ht="25.75" customHeight="1">
      <c r="A25" s="50"/>
      <c r="B25" s="53">
        <v>17</v>
      </c>
      <c r="C25" s="55"/>
      <c r="D25" s="55"/>
      <c r="E25" s="55"/>
      <c r="F25" s="55"/>
      <c r="G25" s="55"/>
      <c r="H25" s="55"/>
      <c r="I25" s="54">
        <f>+C25*อ้างอิง!$G$10</f>
        <v>0</v>
      </c>
      <c r="J25" s="61">
        <f>IFERROR((C25*อ้างอิง!$G$8)+((I25*E25/100)*อ้างอิง!$G$11*อ้างอิง!$D$27*อ้างอิง!$E$27)+((I25*F25/100)*อ้างอิง!$G$12*อ้างอิง!$D$28*อ้างอิง!$E$28)+((I25*G25/100)*อ้างอิง!$G$13*อ้างอิง!$D$29*อ้างอิง!$E$29)+((I25*H25/100)*อ้างอิง!$G$14*อ้างอิง!$G$15),0)</f>
        <v>0</v>
      </c>
      <c r="K25" s="61">
        <f>IFERROR((C25*อ้างอิง!$G$16*อ้างอิง!$G$17)+(D25*อ้างอิง!$G$15),0)</f>
        <v>0</v>
      </c>
      <c r="L25" s="62">
        <f t="shared" si="0"/>
        <v>0</v>
      </c>
      <c r="M25" s="51"/>
    </row>
    <row r="26" spans="1:13" ht="25.75" customHeight="1">
      <c r="A26" s="50"/>
      <c r="B26" s="53">
        <v>18</v>
      </c>
      <c r="C26" s="55"/>
      <c r="D26" s="55"/>
      <c r="E26" s="55"/>
      <c r="F26" s="55"/>
      <c r="G26" s="55"/>
      <c r="H26" s="55"/>
      <c r="I26" s="54">
        <f>+C26*อ้างอิง!$G$10</f>
        <v>0</v>
      </c>
      <c r="J26" s="61">
        <f>IFERROR((C26*อ้างอิง!$G$8)+((I26*E26/100)*อ้างอิง!$G$11*อ้างอิง!$D$27*อ้างอิง!$E$27)+((I26*F26/100)*อ้างอิง!$G$12*อ้างอิง!$D$28*อ้างอิง!$E$28)+((I26*G26/100)*อ้างอิง!$G$13*อ้างอิง!$D$29*อ้างอิง!$E$29)+((I26*H26/100)*อ้างอิง!$G$14*อ้างอิง!$G$15),0)</f>
        <v>0</v>
      </c>
      <c r="K26" s="61">
        <f>IFERROR((C26*อ้างอิง!$G$16*อ้างอิง!$G$17)+(D26*อ้างอิง!$G$15),0)</f>
        <v>0</v>
      </c>
      <c r="L26" s="62">
        <f t="shared" si="0"/>
        <v>0</v>
      </c>
      <c r="M26" s="51"/>
    </row>
    <row r="27" spans="1:13" ht="25.75" customHeight="1">
      <c r="A27" s="50"/>
      <c r="B27" s="53">
        <v>19</v>
      </c>
      <c r="C27" s="55"/>
      <c r="D27" s="55"/>
      <c r="E27" s="55"/>
      <c r="F27" s="55"/>
      <c r="G27" s="55"/>
      <c r="H27" s="55"/>
      <c r="I27" s="54">
        <f>+C27*อ้างอิง!$G$10</f>
        <v>0</v>
      </c>
      <c r="J27" s="61">
        <f>IFERROR((C27*อ้างอิง!$G$8)+((I27*E27/100)*อ้างอิง!$G$11*อ้างอิง!$D$27*อ้างอิง!$E$27)+((I27*F27/100)*อ้างอิง!$G$12*อ้างอิง!$D$28*อ้างอิง!$E$28)+((I27*G27/100)*อ้างอิง!$G$13*อ้างอิง!$D$29*อ้างอิง!$E$29)+((I27*H27/100)*อ้างอิง!$G$14*อ้างอิง!$G$15),0)</f>
        <v>0</v>
      </c>
      <c r="K27" s="61">
        <f>IFERROR((C27*อ้างอิง!$G$16*อ้างอิง!$G$17)+(D27*อ้างอิง!$G$15),0)</f>
        <v>0</v>
      </c>
      <c r="L27" s="62">
        <f t="shared" si="0"/>
        <v>0</v>
      </c>
      <c r="M27" s="51"/>
    </row>
    <row r="28" spans="1:13" ht="25.75" customHeight="1">
      <c r="A28" s="50"/>
      <c r="B28" s="53">
        <v>20</v>
      </c>
      <c r="C28" s="55"/>
      <c r="D28" s="55"/>
      <c r="E28" s="55"/>
      <c r="F28" s="55"/>
      <c r="G28" s="55"/>
      <c r="H28" s="55"/>
      <c r="I28" s="54">
        <f>+C28*อ้างอิง!$G$10</f>
        <v>0</v>
      </c>
      <c r="J28" s="61">
        <f>IFERROR((C28*อ้างอิง!$G$8)+((I28*E28/100)*อ้างอิง!$G$11*อ้างอิง!$D$27*อ้างอิง!$E$27)+((I28*F28/100)*อ้างอิง!$G$12*อ้างอิง!$D$28*อ้างอิง!$E$28)+((I28*G28/100)*อ้างอิง!$G$13*อ้างอิง!$D$29*อ้างอิง!$E$29)+((I28*H28/100)*อ้างอิง!$G$14*อ้างอิง!$G$15),0)</f>
        <v>0</v>
      </c>
      <c r="K28" s="61">
        <f>IFERROR((C28*อ้างอิง!$G$16*อ้างอิง!$G$17)+(D28*อ้างอิง!$G$15),0)</f>
        <v>0</v>
      </c>
      <c r="L28" s="62">
        <f t="shared" si="0"/>
        <v>0</v>
      </c>
      <c r="M28" s="51"/>
    </row>
    <row r="29" spans="1:13" ht="25.75" customHeight="1" thickBot="1">
      <c r="A29" s="50"/>
      <c r="B29" s="56" t="s">
        <v>8</v>
      </c>
      <c r="C29" s="57">
        <f>SUM(C9:C28)</f>
        <v>12000</v>
      </c>
      <c r="D29" s="57">
        <f>SUM(D9:D28)</f>
        <v>60</v>
      </c>
      <c r="E29" s="57">
        <f>SUM(E9:E28)</f>
        <v>125</v>
      </c>
      <c r="F29" s="57">
        <f>SUM(F9:F28)</f>
        <v>25</v>
      </c>
      <c r="G29" s="57"/>
      <c r="H29" s="57">
        <f>SUM(H9:H28)</f>
        <v>125</v>
      </c>
      <c r="I29" s="57"/>
      <c r="J29" s="63">
        <f>SUM(J9:J28)</f>
        <v>7660.4789375624987</v>
      </c>
      <c r="K29" s="64">
        <f>SUM(K9:K28)</f>
        <v>364.09199999999998</v>
      </c>
      <c r="L29" s="63">
        <f>ROUNDDOWN(SUM(L9:L28),0)</f>
        <v>7296</v>
      </c>
      <c r="M29" s="51"/>
    </row>
    <row r="30" spans="1:13" ht="25.75" customHeight="1">
      <c r="A30" s="50"/>
      <c r="B30" s="48"/>
      <c r="M30" s="51"/>
    </row>
    <row r="31" spans="1:13" ht="23" thickBo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</sheetData>
  <sheetProtection algorithmName="SHA-512" hashValue="5iVBVNMbiTVbxWzaQIVjJfBTQUFvMGDfWpd3ZddCmU2MYXiArLzkWjxgapfr6wsuLnkxo56T2315KG7OmFJHow==" saltValue="Xqx30WG+YrhU4naSm+2GPg==" spinCount="100000" sheet="1" objects="1" scenarios="1"/>
  <mergeCells count="15">
    <mergeCell ref="A1:A4"/>
    <mergeCell ref="B1:K1"/>
    <mergeCell ref="C2:K2"/>
    <mergeCell ref="C3:K3"/>
    <mergeCell ref="C4:F4"/>
    <mergeCell ref="J4:K4"/>
    <mergeCell ref="B6:L6"/>
    <mergeCell ref="B7:B8"/>
    <mergeCell ref="C7:C8"/>
    <mergeCell ref="D7:D8"/>
    <mergeCell ref="E7:H7"/>
    <mergeCell ref="J7:J8"/>
    <mergeCell ref="K7:K8"/>
    <mergeCell ref="L7:L8"/>
    <mergeCell ref="I7:I8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5"/>
  <sheetViews>
    <sheetView workbookViewId="0">
      <selection activeCell="L2" sqref="L2"/>
    </sheetView>
  </sheetViews>
  <sheetFormatPr defaultColWidth="8.90625" defaultRowHeight="22.5"/>
  <cols>
    <col min="1" max="1" width="16.1796875" style="2" customWidth="1"/>
    <col min="2" max="2" width="22.08984375" style="2" customWidth="1"/>
    <col min="3" max="3" width="8.90625" style="2"/>
    <col min="4" max="10" width="10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108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23" t="s">
        <v>27</v>
      </c>
      <c r="L1" s="65" t="str">
        <f>+ลักษณะกิจกรรม!L1</f>
        <v>LESS-WM-02</v>
      </c>
    </row>
    <row r="2" spans="1:12" ht="25.75" customHeight="1">
      <c r="A2" s="109"/>
      <c r="B2" s="66" t="s">
        <v>5</v>
      </c>
      <c r="C2" s="157" t="str">
        <f>+ลักษณะกิจกรรม!C2</f>
        <v>การกักเก็บก๊าซมีเทนจากการหมักเศษอาหารแบบไร้อากาศเพื่อนำไปใช้ประโยชน์</v>
      </c>
      <c r="D2" s="158"/>
      <c r="E2" s="158"/>
      <c r="F2" s="158"/>
      <c r="G2" s="158"/>
      <c r="H2" s="158"/>
      <c r="I2" s="158"/>
      <c r="J2" s="159"/>
      <c r="K2" s="23" t="s">
        <v>28</v>
      </c>
      <c r="L2" s="27">
        <f>+ลักษณะกิจกรรม!L2</f>
        <v>9</v>
      </c>
    </row>
    <row r="3" spans="1:12" ht="25.75" customHeight="1">
      <c r="A3" s="109"/>
      <c r="B3" s="23" t="s">
        <v>3</v>
      </c>
      <c r="C3" s="160" t="str">
        <f>+ลักษณะกิจกรรม!C3</f>
        <v>กรอกข้อมูล</v>
      </c>
      <c r="D3" s="161"/>
      <c r="E3" s="161"/>
      <c r="F3" s="161"/>
      <c r="G3" s="161"/>
      <c r="H3" s="161"/>
      <c r="I3" s="161"/>
      <c r="J3" s="162"/>
      <c r="K3" s="23" t="s">
        <v>1</v>
      </c>
      <c r="L3" s="27">
        <v>3</v>
      </c>
    </row>
    <row r="4" spans="1:12" ht="25.75" customHeight="1">
      <c r="A4" s="110"/>
      <c r="B4" s="23" t="s">
        <v>4</v>
      </c>
      <c r="C4" s="163" t="str">
        <f>+ลักษณะกิจกรรม!C4</f>
        <v>กรอกข้อมูล</v>
      </c>
      <c r="D4" s="164"/>
      <c r="E4" s="164"/>
      <c r="F4" s="164"/>
      <c r="G4" s="165" t="s">
        <v>15</v>
      </c>
      <c r="H4" s="166"/>
      <c r="I4" s="167" t="str">
        <f>+ลักษณะกิจกรรม!I4</f>
        <v>กรอกข้อมูล</v>
      </c>
      <c r="J4" s="168"/>
      <c r="K4" s="23" t="s">
        <v>2</v>
      </c>
      <c r="L4" s="90" t="str">
        <f>+ลักษณะกิจกรรม!L4</f>
        <v>28/5/2568</v>
      </c>
    </row>
    <row r="5" spans="1:12" ht="25.75" customHeight="1">
      <c r="A5" s="3"/>
      <c r="L5" s="4"/>
    </row>
    <row r="6" spans="1:12" ht="25.75" customHeight="1">
      <c r="A6" s="3"/>
      <c r="B6" s="67" t="str">
        <f>+ข้อมูลกิจกรรม!B6</f>
        <v>ช่วงระยะเวลาที่ขอการรับรองปริมาณก๊าซเรือนกระจกที่ลดได้  .....(ระบุช่วงเวลา วัน เดือน ปี - วัน เดือน ปี )...</v>
      </c>
      <c r="L6" s="4"/>
    </row>
    <row r="7" spans="1:12" ht="20" customHeight="1">
      <c r="B7" s="68"/>
      <c r="L7" s="4"/>
    </row>
    <row r="8" spans="1:12" ht="75.650000000000006" customHeight="1">
      <c r="B8" s="100" t="s">
        <v>29</v>
      </c>
      <c r="C8" s="99" t="s">
        <v>83</v>
      </c>
      <c r="D8" s="153" t="s">
        <v>98</v>
      </c>
      <c r="E8" s="153"/>
      <c r="F8" s="153"/>
      <c r="G8" s="99" t="s">
        <v>84</v>
      </c>
      <c r="H8" s="154" t="s">
        <v>30</v>
      </c>
      <c r="I8" s="154"/>
      <c r="J8" s="154"/>
      <c r="L8" s="4"/>
    </row>
    <row r="9" spans="1:12" ht="52.25" customHeight="1">
      <c r="B9" s="101">
        <f>+ข้อมูลกิจกรรม!L29</f>
        <v>7296</v>
      </c>
      <c r="C9" s="69" t="s">
        <v>83</v>
      </c>
      <c r="D9" s="155">
        <f>+ข้อมูลกิจกรรม!J29</f>
        <v>7660.4789375624987</v>
      </c>
      <c r="E9" s="156"/>
      <c r="F9" s="156"/>
      <c r="G9" s="69" t="s">
        <v>84</v>
      </c>
      <c r="H9" s="155">
        <f>+ข้อมูลกิจกรรม!K29</f>
        <v>364.09199999999998</v>
      </c>
      <c r="I9" s="156"/>
      <c r="J9" s="156"/>
      <c r="L9" s="4"/>
    </row>
    <row r="10" spans="1:12" ht="20" customHeight="1">
      <c r="L10" s="4"/>
    </row>
    <row r="11" spans="1:12" ht="20" customHeight="1">
      <c r="L11" s="4"/>
    </row>
    <row r="12" spans="1:12" ht="20" customHeight="1">
      <c r="L12" s="4"/>
    </row>
    <row r="13" spans="1:12" ht="20" customHeight="1">
      <c r="L13" s="4"/>
    </row>
    <row r="14" spans="1:12" ht="20" customHeight="1">
      <c r="L14" s="4"/>
    </row>
    <row r="15" spans="1:12" ht="20" customHeight="1">
      <c r="L15" s="4"/>
    </row>
    <row r="16" spans="1:12" ht="20" customHeight="1">
      <c r="L16" s="4"/>
    </row>
    <row r="17" spans="12:12" ht="20" customHeight="1">
      <c r="L17" s="4"/>
    </row>
    <row r="18" spans="12:12">
      <c r="L18" s="4"/>
    </row>
    <row r="19" spans="12:12">
      <c r="L19" s="4"/>
    </row>
    <row r="20" spans="12:12">
      <c r="L20" s="4"/>
    </row>
    <row r="21" spans="12:12">
      <c r="L21" s="4"/>
    </row>
    <row r="22" spans="12:12">
      <c r="L22" s="4"/>
    </row>
    <row r="23" spans="12:12">
      <c r="L23" s="4"/>
    </row>
    <row r="24" spans="12:12">
      <c r="L24" s="4"/>
    </row>
    <row r="25" spans="12:12">
      <c r="L25" s="4"/>
    </row>
    <row r="26" spans="12:12">
      <c r="L26" s="4"/>
    </row>
    <row r="27" spans="12:12">
      <c r="L27" s="4"/>
    </row>
    <row r="28" spans="12:12">
      <c r="L28" s="4"/>
    </row>
    <row r="29" spans="12:12">
      <c r="L29" s="4"/>
    </row>
    <row r="30" spans="12:12">
      <c r="L30" s="4"/>
    </row>
    <row r="31" spans="12:12">
      <c r="L31" s="4"/>
    </row>
    <row r="32" spans="12:12">
      <c r="L32" s="4"/>
    </row>
    <row r="33" spans="12:12">
      <c r="L33" s="4"/>
    </row>
    <row r="34" spans="12:12">
      <c r="L34" s="4"/>
    </row>
    <row r="35" spans="12:12">
      <c r="L35" s="4"/>
    </row>
    <row r="36" spans="12:12">
      <c r="L36" s="4"/>
    </row>
    <row r="37" spans="12:12">
      <c r="L37" s="4"/>
    </row>
    <row r="38" spans="12:12">
      <c r="L38" s="4"/>
    </row>
    <row r="39" spans="12:12">
      <c r="L39" s="4"/>
    </row>
    <row r="80" spans="1:12">
      <c r="A80" s="3"/>
      <c r="L80" s="4"/>
    </row>
    <row r="81" spans="1:12">
      <c r="A81" s="3"/>
      <c r="L81" s="4"/>
    </row>
    <row r="82" spans="1:12">
      <c r="A82" s="3"/>
      <c r="L82" s="4"/>
    </row>
    <row r="83" spans="1:12">
      <c r="A83" s="3"/>
      <c r="L83" s="4"/>
    </row>
    <row r="84" spans="1:12">
      <c r="A84" s="3"/>
      <c r="L84" s="4"/>
    </row>
    <row r="85" spans="1:12" ht="23" thickBot="1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8"/>
    </row>
  </sheetData>
  <sheetProtection algorithmName="SHA-512" hashValue="ADqtKH+/dZPpgA32LV6fnVGpT/lilJyxJuQM4afoNd0w3dTjeZS5Uu79+KmdIX4SMD/xWcTKflolHVKAuSRJYg==" saltValue="s55HLu15GMwq2bbmHzTPSA==" spinCount="100000" sheet="1" objects="1" scenarios="1"/>
  <mergeCells count="11"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G29"/>
  <sheetViews>
    <sheetView showGridLines="0" topLeftCell="A7" zoomScale="115" zoomScaleNormal="115" workbookViewId="0">
      <selection activeCell="G15" sqref="G15"/>
    </sheetView>
  </sheetViews>
  <sheetFormatPr defaultColWidth="8.7265625" defaultRowHeight="22.5"/>
  <cols>
    <col min="1" max="2" width="8.7265625" style="2"/>
    <col min="3" max="3" width="28.6328125" style="2" customWidth="1"/>
    <col min="4" max="4" width="56" style="2" customWidth="1"/>
    <col min="5" max="5" width="59.26953125" style="2" customWidth="1"/>
    <col min="6" max="6" width="23.90625" style="2" customWidth="1"/>
    <col min="7" max="7" width="15.7265625" style="2" customWidth="1"/>
    <col min="8" max="8" width="25" style="2" customWidth="1"/>
    <col min="9" max="16384" width="8.7265625" style="2"/>
  </cols>
  <sheetData>
    <row r="1" spans="2:7" ht="50" customHeight="1">
      <c r="C1" s="70" t="s">
        <v>13</v>
      </c>
    </row>
    <row r="2" spans="2:7" ht="66.650000000000006" customHeight="1">
      <c r="C2" s="96" t="s">
        <v>95</v>
      </c>
      <c r="D2" s="94" t="s">
        <v>26</v>
      </c>
      <c r="E2" s="71"/>
      <c r="F2" s="71"/>
      <c r="G2" s="71"/>
    </row>
    <row r="3" spans="2:7" ht="78" customHeight="1">
      <c r="C3" s="97" t="s">
        <v>96</v>
      </c>
      <c r="D3" s="169" t="s">
        <v>110</v>
      </c>
      <c r="E3" s="169"/>
      <c r="F3" s="169"/>
      <c r="G3" s="169"/>
    </row>
    <row r="4" spans="2:7" ht="69.5">
      <c r="C4" s="98" t="s">
        <v>30</v>
      </c>
      <c r="D4" s="93" t="s">
        <v>93</v>
      </c>
      <c r="E4" s="72"/>
      <c r="F4" s="72"/>
      <c r="G4" s="72"/>
    </row>
    <row r="5" spans="2:7" ht="25.25" customHeight="1">
      <c r="C5" s="73"/>
    </row>
    <row r="6" spans="2:7" ht="27.65" customHeight="1">
      <c r="B6" s="74" t="s">
        <v>24</v>
      </c>
      <c r="D6" s="67"/>
    </row>
    <row r="7" spans="2:7" ht="25.25" customHeight="1">
      <c r="B7" s="75" t="s">
        <v>7</v>
      </c>
      <c r="C7" s="75" t="s">
        <v>9</v>
      </c>
      <c r="D7" s="75" t="s">
        <v>10</v>
      </c>
      <c r="E7" s="75" t="s">
        <v>11</v>
      </c>
      <c r="F7" s="75" t="s">
        <v>12</v>
      </c>
      <c r="G7" s="75" t="s">
        <v>23</v>
      </c>
    </row>
    <row r="8" spans="2:7" ht="64.75" customHeight="1">
      <c r="B8" s="34">
        <v>1</v>
      </c>
      <c r="C8" s="35" t="s">
        <v>42</v>
      </c>
      <c r="D8" s="36" t="s">
        <v>86</v>
      </c>
      <c r="E8" s="36" t="s">
        <v>87</v>
      </c>
      <c r="F8" s="35" t="s">
        <v>88</v>
      </c>
      <c r="G8" s="105">
        <f>1.005*5.71*0.1</f>
        <v>0.57385499999999989</v>
      </c>
    </row>
    <row r="9" spans="2:7" ht="32.4" customHeight="1">
      <c r="B9" s="34">
        <v>2</v>
      </c>
      <c r="C9" s="35" t="s">
        <v>43</v>
      </c>
      <c r="D9" s="95" t="s">
        <v>44</v>
      </c>
      <c r="E9" s="76"/>
      <c r="F9" s="35" t="s">
        <v>45</v>
      </c>
      <c r="G9" s="106"/>
    </row>
    <row r="10" spans="2:7" ht="75" customHeight="1">
      <c r="B10" s="34">
        <v>2.1</v>
      </c>
      <c r="C10" s="35"/>
      <c r="D10" s="77" t="s">
        <v>89</v>
      </c>
      <c r="E10" s="91" t="s">
        <v>46</v>
      </c>
      <c r="F10" s="35" t="s">
        <v>47</v>
      </c>
      <c r="G10" s="106">
        <v>9.2999999999999999E-2</v>
      </c>
    </row>
    <row r="11" spans="2:7" ht="43.25" customHeight="1">
      <c r="B11" s="34">
        <v>3</v>
      </c>
      <c r="C11" s="35"/>
      <c r="D11" s="36" t="s">
        <v>49</v>
      </c>
      <c r="E11" s="36" t="s">
        <v>48</v>
      </c>
      <c r="F11" s="35" t="s">
        <v>50</v>
      </c>
      <c r="G11" s="106">
        <v>0.46</v>
      </c>
    </row>
    <row r="12" spans="2:7" ht="43.25" customHeight="1">
      <c r="B12" s="34">
        <v>4</v>
      </c>
      <c r="C12" s="35"/>
      <c r="D12" s="36" t="s">
        <v>51</v>
      </c>
      <c r="E12" s="36" t="s">
        <v>48</v>
      </c>
      <c r="F12" s="35" t="s">
        <v>52</v>
      </c>
      <c r="G12" s="106">
        <v>0.67</v>
      </c>
    </row>
    <row r="13" spans="2:7" ht="43.25" customHeight="1">
      <c r="B13" s="34">
        <v>5</v>
      </c>
      <c r="C13" s="35"/>
      <c r="D13" s="36" t="s">
        <v>80</v>
      </c>
      <c r="E13" s="36" t="s">
        <v>48</v>
      </c>
      <c r="F13" s="35" t="s">
        <v>52</v>
      </c>
      <c r="G13" s="106">
        <v>0.6</v>
      </c>
    </row>
    <row r="14" spans="2:7" ht="43.25" customHeight="1">
      <c r="B14" s="34">
        <v>4</v>
      </c>
      <c r="C14" s="35"/>
      <c r="D14" s="36" t="s">
        <v>53</v>
      </c>
      <c r="E14" s="36" t="s">
        <v>48</v>
      </c>
      <c r="F14" s="35" t="s">
        <v>54</v>
      </c>
      <c r="G14" s="106">
        <v>1.2</v>
      </c>
    </row>
    <row r="15" spans="2:7" ht="43.25" customHeight="1">
      <c r="B15" s="34">
        <v>5</v>
      </c>
      <c r="C15" s="35" t="s">
        <v>97</v>
      </c>
      <c r="D15" s="36" t="s">
        <v>94</v>
      </c>
      <c r="E15" s="36" t="s">
        <v>55</v>
      </c>
      <c r="F15" s="35" t="s">
        <v>56</v>
      </c>
      <c r="G15" s="107">
        <v>0.46820000000000001</v>
      </c>
    </row>
    <row r="16" spans="2:7" ht="76.75" customHeight="1">
      <c r="B16" s="34">
        <v>6</v>
      </c>
      <c r="C16" s="35"/>
      <c r="D16" s="36" t="s">
        <v>73</v>
      </c>
      <c r="E16" s="91" t="s">
        <v>72</v>
      </c>
      <c r="F16" s="35" t="s">
        <v>74</v>
      </c>
      <c r="G16" s="106">
        <v>1E-3</v>
      </c>
    </row>
    <row r="17" spans="2:7" ht="36.65" customHeight="1">
      <c r="B17" s="34">
        <v>7</v>
      </c>
      <c r="C17" s="35" t="s">
        <v>109</v>
      </c>
      <c r="D17" s="36" t="s">
        <v>71</v>
      </c>
      <c r="E17" s="36" t="s">
        <v>91</v>
      </c>
      <c r="F17" s="35"/>
      <c r="G17" s="106">
        <v>28</v>
      </c>
    </row>
    <row r="18" spans="2:7" ht="68.400000000000006" customHeight="1">
      <c r="B18" s="34">
        <v>8</v>
      </c>
      <c r="C18" s="35"/>
      <c r="D18" s="36" t="s">
        <v>81</v>
      </c>
      <c r="E18" s="92" t="s">
        <v>92</v>
      </c>
      <c r="F18" s="35"/>
      <c r="G18" s="106">
        <v>0.52510000000000001</v>
      </c>
    </row>
    <row r="19" spans="2:7" ht="26.4" customHeight="1">
      <c r="B19" s="37"/>
      <c r="C19" s="38" t="s">
        <v>25</v>
      </c>
      <c r="D19" s="37"/>
      <c r="E19" s="37"/>
      <c r="F19" s="39"/>
      <c r="G19" s="40"/>
    </row>
    <row r="20" spans="2:7" ht="25.75" customHeight="1">
      <c r="B20" s="37"/>
      <c r="C20" s="38" t="s">
        <v>90</v>
      </c>
      <c r="D20" s="37"/>
      <c r="E20" s="37"/>
      <c r="F20" s="39"/>
      <c r="G20" s="40"/>
    </row>
    <row r="22" spans="2:7" ht="23.5">
      <c r="C22" s="78" t="s">
        <v>57</v>
      </c>
      <c r="D22" s="78" t="s">
        <v>58</v>
      </c>
      <c r="E22" s="78" t="s">
        <v>59</v>
      </c>
      <c r="F22" s="170" t="s">
        <v>12</v>
      </c>
    </row>
    <row r="23" spans="2:7">
      <c r="C23" s="173" t="s">
        <v>60</v>
      </c>
      <c r="D23" s="79" t="s">
        <v>61</v>
      </c>
      <c r="E23" s="79" t="s">
        <v>62</v>
      </c>
      <c r="F23" s="171"/>
    </row>
    <row r="24" spans="2:7" ht="45.65" customHeight="1">
      <c r="C24" s="174"/>
      <c r="D24" s="80" t="s">
        <v>99</v>
      </c>
      <c r="E24" s="81" t="s">
        <v>63</v>
      </c>
      <c r="F24" s="172"/>
    </row>
    <row r="25" spans="2:7" ht="24.5">
      <c r="C25" s="175"/>
      <c r="D25" s="82" t="s">
        <v>64</v>
      </c>
      <c r="E25" s="75" t="s">
        <v>65</v>
      </c>
      <c r="F25" s="83"/>
    </row>
    <row r="26" spans="2:7">
      <c r="C26" s="84" t="s">
        <v>66</v>
      </c>
      <c r="D26" s="85">
        <v>3.6</v>
      </c>
      <c r="E26" s="86"/>
      <c r="F26" s="84" t="s">
        <v>67</v>
      </c>
    </row>
    <row r="27" spans="2:7">
      <c r="C27" s="87" t="s">
        <v>78</v>
      </c>
      <c r="D27" s="88">
        <f>26.62*1.85</f>
        <v>49.247000000000007</v>
      </c>
      <c r="E27" s="89">
        <f>63100/1000000</f>
        <v>6.3100000000000003E-2</v>
      </c>
      <c r="F27" s="79" t="s">
        <v>77</v>
      </c>
    </row>
    <row r="28" spans="2:7">
      <c r="C28" s="87" t="s">
        <v>70</v>
      </c>
      <c r="D28" s="88">
        <v>36.42</v>
      </c>
      <c r="E28" s="89">
        <f>74100/1000000</f>
        <v>7.4099999999999999E-2</v>
      </c>
      <c r="F28" s="79" t="s">
        <v>69</v>
      </c>
    </row>
    <row r="29" spans="2:7">
      <c r="C29" s="87" t="s">
        <v>68</v>
      </c>
      <c r="D29" s="88">
        <v>31.48</v>
      </c>
      <c r="E29" s="89">
        <f>69300/1000000</f>
        <v>6.93E-2</v>
      </c>
      <c r="F29" s="79" t="s">
        <v>69</v>
      </c>
    </row>
  </sheetData>
  <sheetProtection algorithmName="SHA-512" hashValue="XE93Wvfoo340oCYf1Ui8SkhCtF9s/KYdl0Wt/QKPQ6MvumEVq+1ghTDTzByeCjTMrlYrCSyGsmXoMxyQOk+7BQ==" saltValue="2ygxeNoDcdb93hffMdURKw==" spinCount="100000" sheet="1" objects="1" scenarios="1"/>
  <mergeCells count="3">
    <mergeCell ref="D3:G3"/>
    <mergeCell ref="F22:F24"/>
    <mergeCell ref="C23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ลักษณะกิจกรรม</vt:lpstr>
      <vt:lpstr>ข้อมูลกิจกรรม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2025-05-16T03:07:30Z</dcterms:modified>
</cp:coreProperties>
</file>